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shien38\Desktop\"/>
    </mc:Choice>
  </mc:AlternateContent>
  <xr:revisionPtr revIDLastSave="0" documentId="8_{E1697474-918F-4434-8B66-89D1A140D098}" xr6:coauthVersionLast="47" xr6:coauthVersionMax="47" xr10:uidLastSave="{00000000-0000-0000-0000-000000000000}"/>
  <bookViews>
    <workbookView xWindow="-120" yWindow="-120" windowWidth="20730" windowHeight="11160" xr2:uid="{00000000-000D-0000-FFFF-FFFF00000000}"/>
  </bookViews>
  <sheets>
    <sheet name="別紙４鏡" sheetId="22" r:id="rId1"/>
    <sheet name="別紙４-1" sheetId="20" r:id="rId2"/>
    <sheet name="別紙４-2" sheetId="21" r:id="rId3"/>
    <sheet name="別紙５鏡" sheetId="23" r:id="rId4"/>
    <sheet name="別紙５-1" sheetId="18" r:id="rId5"/>
    <sheet name="別紙５-2" sheetId="19" r:id="rId6"/>
  </sheets>
  <definedNames>
    <definedName name="_xlnm.Print_Area" localSheetId="1">'別紙４-1'!$A$1:$J$47</definedName>
    <definedName name="_xlnm.Print_Area" localSheetId="2">'別紙４-2'!$A$1:$X$54</definedName>
    <definedName name="_xlnm.Print_Area" localSheetId="4">'別紙５-1'!$A$1:$J$54</definedName>
    <definedName name="_xlnm.Print_Area" localSheetId="5">'別紙５-2'!$A$1:$AC$66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25" i="19" l="1"/>
  <c r="J9" i="20"/>
  <c r="J9" i="18"/>
  <c r="W30" i="19"/>
  <c r="T30" i="19"/>
  <c r="Q30" i="19"/>
  <c r="N30" i="19"/>
  <c r="K30" i="19"/>
  <c r="H30" i="19"/>
  <c r="E30" i="19"/>
  <c r="Q44" i="19"/>
  <c r="S44" i="19" s="1"/>
  <c r="O44" i="19"/>
  <c r="L44" i="19"/>
  <c r="I44" i="19"/>
  <c r="F44" i="19"/>
  <c r="AC13" i="19"/>
  <c r="AC17" i="19"/>
  <c r="AC21" i="19"/>
  <c r="AC25" i="19"/>
  <c r="AC29" i="19"/>
  <c r="AB27" i="19"/>
  <c r="AB23" i="19"/>
  <c r="AB19" i="19"/>
  <c r="AB15" i="19"/>
  <c r="AB11" i="19"/>
  <c r="Z29" i="19"/>
  <c r="AB29" i="19" s="1"/>
  <c r="Z12" i="19"/>
  <c r="AC12" i="19" s="1"/>
  <c r="Z13" i="19"/>
  <c r="AB13" i="19" s="1"/>
  <c r="Z14" i="19"/>
  <c r="AC14" i="19" s="1"/>
  <c r="Z15" i="19"/>
  <c r="AC15" i="19" s="1"/>
  <c r="Z16" i="19"/>
  <c r="AC16" i="19" s="1"/>
  <c r="Z17" i="19"/>
  <c r="AB17" i="19" s="1"/>
  <c r="Z18" i="19"/>
  <c r="AC18" i="19" s="1"/>
  <c r="Z19" i="19"/>
  <c r="AC19" i="19" s="1"/>
  <c r="Z20" i="19"/>
  <c r="AC20" i="19" s="1"/>
  <c r="Z21" i="19"/>
  <c r="AB21" i="19" s="1"/>
  <c r="Z22" i="19"/>
  <c r="AC22" i="19" s="1"/>
  <c r="Z23" i="19"/>
  <c r="AC23" i="19" s="1"/>
  <c r="Z24" i="19"/>
  <c r="Z25" i="19"/>
  <c r="Z26" i="19"/>
  <c r="AC26" i="19" s="1"/>
  <c r="Z27" i="19"/>
  <c r="AC27" i="19" s="1"/>
  <c r="Z28" i="19"/>
  <c r="AC28" i="19" s="1"/>
  <c r="Z11" i="19"/>
  <c r="AC11" i="19" s="1"/>
  <c r="X29" i="19"/>
  <c r="Y29" i="19" s="1"/>
  <c r="X28" i="19"/>
  <c r="Y28" i="19" s="1"/>
  <c r="X12" i="19"/>
  <c r="Y12" i="19" s="1"/>
  <c r="X13" i="19"/>
  <c r="Y13" i="19" s="1"/>
  <c r="X14" i="19"/>
  <c r="Y14" i="19" s="1"/>
  <c r="X15" i="19"/>
  <c r="Y15" i="19" s="1"/>
  <c r="X16" i="19"/>
  <c r="Y16" i="19" s="1"/>
  <c r="X17" i="19"/>
  <c r="Y17" i="19" s="1"/>
  <c r="X18" i="19"/>
  <c r="Y18" i="19" s="1"/>
  <c r="X19" i="19"/>
  <c r="Y19" i="19" s="1"/>
  <c r="X20" i="19"/>
  <c r="Y20" i="19" s="1"/>
  <c r="X21" i="19"/>
  <c r="Y21" i="19" s="1"/>
  <c r="X22" i="19"/>
  <c r="Y22" i="19" s="1"/>
  <c r="X23" i="19"/>
  <c r="Y23" i="19" s="1"/>
  <c r="X24" i="19"/>
  <c r="Y24" i="19" s="1"/>
  <c r="X25" i="19"/>
  <c r="Y25" i="19" s="1"/>
  <c r="X26" i="19"/>
  <c r="Y26" i="19" s="1"/>
  <c r="X27" i="19"/>
  <c r="Y27" i="19" s="1"/>
  <c r="X11" i="19"/>
  <c r="Y11" i="19" s="1"/>
  <c r="U28" i="19"/>
  <c r="V28" i="19" s="1"/>
  <c r="AA28" i="19" s="1"/>
  <c r="U27" i="19"/>
  <c r="V27" i="19" s="1"/>
  <c r="U12" i="19"/>
  <c r="V12" i="19" s="1"/>
  <c r="U13" i="19"/>
  <c r="V13" i="19" s="1"/>
  <c r="U14" i="19"/>
  <c r="V14" i="19" s="1"/>
  <c r="U15" i="19"/>
  <c r="V15" i="19" s="1"/>
  <c r="U16" i="19"/>
  <c r="V16" i="19" s="1"/>
  <c r="U17" i="19"/>
  <c r="V17" i="19" s="1"/>
  <c r="U18" i="19"/>
  <c r="V18" i="19" s="1"/>
  <c r="U19" i="19"/>
  <c r="V19" i="19" s="1"/>
  <c r="U20" i="19"/>
  <c r="V20" i="19" s="1"/>
  <c r="U21" i="19"/>
  <c r="V21" i="19" s="1"/>
  <c r="U22" i="19"/>
  <c r="V22" i="19" s="1"/>
  <c r="U23" i="19"/>
  <c r="V23" i="19" s="1"/>
  <c r="U24" i="19"/>
  <c r="V24" i="19" s="1"/>
  <c r="U25" i="19"/>
  <c r="V25" i="19" s="1"/>
  <c r="U26" i="19"/>
  <c r="V26" i="19" s="1"/>
  <c r="U11" i="19"/>
  <c r="V11" i="19" s="1"/>
  <c r="R27" i="19"/>
  <c r="S27" i="19" s="1"/>
  <c r="R26" i="19"/>
  <c r="S26" i="19" s="1"/>
  <c r="R12" i="19"/>
  <c r="S12" i="19" s="1"/>
  <c r="R13" i="19"/>
  <c r="S13" i="19" s="1"/>
  <c r="R14" i="19"/>
  <c r="S14" i="19" s="1"/>
  <c r="R15" i="19"/>
  <c r="S15" i="19" s="1"/>
  <c r="R16" i="19"/>
  <c r="S16" i="19" s="1"/>
  <c r="R17" i="19"/>
  <c r="S17" i="19" s="1"/>
  <c r="R18" i="19"/>
  <c r="S18" i="19" s="1"/>
  <c r="R19" i="19"/>
  <c r="S19" i="19" s="1"/>
  <c r="R20" i="19"/>
  <c r="S20" i="19" s="1"/>
  <c r="R21" i="19"/>
  <c r="S21" i="19" s="1"/>
  <c r="R22" i="19"/>
  <c r="S22" i="19" s="1"/>
  <c r="R23" i="19"/>
  <c r="S23" i="19" s="1"/>
  <c r="R24" i="19"/>
  <c r="S24" i="19" s="1"/>
  <c r="R25" i="19"/>
  <c r="S25" i="19" s="1"/>
  <c r="R11" i="19"/>
  <c r="S11" i="19" s="1"/>
  <c r="O26" i="19"/>
  <c r="P26" i="19" s="1"/>
  <c r="O25" i="19"/>
  <c r="P25" i="19" s="1"/>
  <c r="O12" i="19"/>
  <c r="P12" i="19" s="1"/>
  <c r="O13" i="19"/>
  <c r="P13" i="19" s="1"/>
  <c r="O14" i="19"/>
  <c r="P14" i="19" s="1"/>
  <c r="O15" i="19"/>
  <c r="P15" i="19" s="1"/>
  <c r="O16" i="19"/>
  <c r="P16" i="19" s="1"/>
  <c r="O17" i="19"/>
  <c r="P17" i="19" s="1"/>
  <c r="O18" i="19"/>
  <c r="P18" i="19" s="1"/>
  <c r="O19" i="19"/>
  <c r="P19" i="19" s="1"/>
  <c r="O20" i="19"/>
  <c r="P20" i="19" s="1"/>
  <c r="O21" i="19"/>
  <c r="P21" i="19" s="1"/>
  <c r="O22" i="19"/>
  <c r="P22" i="19" s="1"/>
  <c r="O23" i="19"/>
  <c r="P23" i="19" s="1"/>
  <c r="O24" i="19"/>
  <c r="P24" i="19" s="1"/>
  <c r="O11" i="19"/>
  <c r="P11" i="19" s="1"/>
  <c r="L25" i="19"/>
  <c r="M25" i="19" s="1"/>
  <c r="L24" i="19"/>
  <c r="M24" i="19" s="1"/>
  <c r="Z30" i="19" l="1"/>
  <c r="AB12" i="19"/>
  <c r="AB14" i="19"/>
  <c r="AB16" i="19"/>
  <c r="AB18" i="19"/>
  <c r="AB20" i="19"/>
  <c r="AB22" i="19"/>
  <c r="AB24" i="19"/>
  <c r="AB26" i="19"/>
  <c r="AB28" i="19"/>
  <c r="S30" i="19"/>
  <c r="Y30" i="19"/>
  <c r="AB30" i="19" l="1"/>
  <c r="I23" i="19"/>
  <c r="J23" i="19" s="1"/>
  <c r="L12" i="19"/>
  <c r="M12" i="19" s="1"/>
  <c r="L13" i="19"/>
  <c r="M13" i="19" s="1"/>
  <c r="L14" i="19"/>
  <c r="M14" i="19" s="1"/>
  <c r="L15" i="19"/>
  <c r="M15" i="19" s="1"/>
  <c r="L16" i="19"/>
  <c r="M16" i="19" s="1"/>
  <c r="L17" i="19"/>
  <c r="M17" i="19" s="1"/>
  <c r="L18" i="19"/>
  <c r="M18" i="19" s="1"/>
  <c r="L19" i="19"/>
  <c r="M19" i="19" s="1"/>
  <c r="L20" i="19"/>
  <c r="M20" i="19" s="1"/>
  <c r="L21" i="19"/>
  <c r="M21" i="19" s="1"/>
  <c r="L22" i="19"/>
  <c r="M22" i="19" s="1"/>
  <c r="L23" i="19"/>
  <c r="M23" i="19" s="1"/>
  <c r="L11" i="19"/>
  <c r="M11" i="19" s="1"/>
  <c r="I24" i="19"/>
  <c r="J24" i="19" s="1"/>
  <c r="AA24" i="19" s="1"/>
  <c r="AC24" i="19" s="1"/>
  <c r="I12" i="19"/>
  <c r="J12" i="19" s="1"/>
  <c r="I13" i="19"/>
  <c r="J13" i="19" s="1"/>
  <c r="I14" i="19"/>
  <c r="J14" i="19" s="1"/>
  <c r="I15" i="19"/>
  <c r="J15" i="19" s="1"/>
  <c r="I16" i="19"/>
  <c r="J16" i="19" s="1"/>
  <c r="I17" i="19"/>
  <c r="J17" i="19" s="1"/>
  <c r="I18" i="19"/>
  <c r="J18" i="19" s="1"/>
  <c r="I19" i="19"/>
  <c r="J19" i="19" s="1"/>
  <c r="I20" i="19"/>
  <c r="J20" i="19" s="1"/>
  <c r="I21" i="19"/>
  <c r="J21" i="19" s="1"/>
  <c r="I22" i="19"/>
  <c r="J22" i="19" s="1"/>
  <c r="I11" i="19"/>
  <c r="J11" i="19" s="1"/>
  <c r="F11" i="19"/>
  <c r="F23" i="19"/>
  <c r="G23" i="19" s="1"/>
  <c r="AA23" i="19" s="1"/>
  <c r="F22" i="19"/>
  <c r="G22" i="19" s="1"/>
  <c r="AA22" i="19" s="1"/>
  <c r="P44" i="19" l="1"/>
  <c r="M44" i="19"/>
  <c r="J44" i="19"/>
  <c r="G44" i="19"/>
  <c r="R44" i="19" l="1"/>
  <c r="T44" i="19" s="1"/>
  <c r="F63" i="19" s="1"/>
  <c r="G45" i="21"/>
  <c r="F52" i="21" s="1"/>
  <c r="Q32" i="21"/>
  <c r="S32" i="21" s="1"/>
  <c r="O32" i="21"/>
  <c r="P32" i="21" s="1"/>
  <c r="L32" i="21"/>
  <c r="M32" i="21" s="1"/>
  <c r="I32" i="21"/>
  <c r="J32" i="21" s="1"/>
  <c r="F32" i="21"/>
  <c r="G32" i="21" s="1"/>
  <c r="Q18" i="21"/>
  <c r="N18" i="21"/>
  <c r="K18" i="21"/>
  <c r="H18" i="21"/>
  <c r="E18" i="21"/>
  <c r="T17" i="21"/>
  <c r="V17" i="21" s="1"/>
  <c r="R17" i="21"/>
  <c r="S17" i="21" s="1"/>
  <c r="O17" i="21"/>
  <c r="P17" i="21" s="1"/>
  <c r="L17" i="21"/>
  <c r="M17" i="21" s="1"/>
  <c r="I17" i="21"/>
  <c r="J17" i="21" s="1"/>
  <c r="F17" i="21"/>
  <c r="G17" i="21" s="1"/>
  <c r="T16" i="21"/>
  <c r="W16" i="21" s="1"/>
  <c r="R16" i="21"/>
  <c r="S16" i="21" s="1"/>
  <c r="O16" i="21"/>
  <c r="P16" i="21" s="1"/>
  <c r="L16" i="21"/>
  <c r="M16" i="21" s="1"/>
  <c r="I16" i="21"/>
  <c r="J16" i="21" s="1"/>
  <c r="F16" i="21"/>
  <c r="G16" i="21" s="1"/>
  <c r="T15" i="21"/>
  <c r="W15" i="21" s="1"/>
  <c r="R15" i="21"/>
  <c r="S15" i="21" s="1"/>
  <c r="O15" i="21"/>
  <c r="P15" i="21" s="1"/>
  <c r="L15" i="21"/>
  <c r="M15" i="21" s="1"/>
  <c r="I15" i="21"/>
  <c r="J15" i="21" s="1"/>
  <c r="F15" i="21"/>
  <c r="G15" i="21" s="1"/>
  <c r="T14" i="21"/>
  <c r="V14" i="21" s="1"/>
  <c r="R14" i="21"/>
  <c r="S14" i="21" s="1"/>
  <c r="O14" i="21"/>
  <c r="P14" i="21" s="1"/>
  <c r="L14" i="21"/>
  <c r="M14" i="21" s="1"/>
  <c r="I14" i="21"/>
  <c r="J14" i="21" s="1"/>
  <c r="F14" i="21"/>
  <c r="G14" i="21" s="1"/>
  <c r="T13" i="21"/>
  <c r="V13" i="21" s="1"/>
  <c r="R13" i="21"/>
  <c r="S13" i="21" s="1"/>
  <c r="O13" i="21"/>
  <c r="P13" i="21" s="1"/>
  <c r="L13" i="21"/>
  <c r="M13" i="21" s="1"/>
  <c r="I13" i="21"/>
  <c r="J13" i="21" s="1"/>
  <c r="F13" i="21"/>
  <c r="G13" i="21" s="1"/>
  <c r="T12" i="21"/>
  <c r="R12" i="21"/>
  <c r="S12" i="21" s="1"/>
  <c r="O12" i="21"/>
  <c r="P12" i="21" s="1"/>
  <c r="L12" i="21"/>
  <c r="M12" i="21" s="1"/>
  <c r="I12" i="21"/>
  <c r="J12" i="21" s="1"/>
  <c r="F12" i="21"/>
  <c r="G12" i="21" s="1"/>
  <c r="T11" i="21"/>
  <c r="R11" i="21"/>
  <c r="S11" i="21" s="1"/>
  <c r="S18" i="21" s="1"/>
  <c r="O11" i="21"/>
  <c r="P11" i="21" s="1"/>
  <c r="P18" i="21" s="1"/>
  <c r="L11" i="21"/>
  <c r="M11" i="21" s="1"/>
  <c r="M18" i="21" s="1"/>
  <c r="I11" i="21"/>
  <c r="J11" i="21" s="1"/>
  <c r="J18" i="21" s="1"/>
  <c r="F11" i="21"/>
  <c r="G11" i="21" s="1"/>
  <c r="H20" i="20"/>
  <c r="I19" i="20"/>
  <c r="I18" i="20"/>
  <c r="I17" i="20"/>
  <c r="I16" i="20"/>
  <c r="I15" i="20"/>
  <c r="I14" i="20"/>
  <c r="I13" i="20"/>
  <c r="I12" i="20"/>
  <c r="I11" i="20"/>
  <c r="I10" i="20"/>
  <c r="I9" i="20"/>
  <c r="T18" i="21" l="1"/>
  <c r="I20" i="20"/>
  <c r="F31" i="20" s="1"/>
  <c r="G18" i="21"/>
  <c r="U11" i="21"/>
  <c r="U12" i="21"/>
  <c r="W12" i="21" s="1"/>
  <c r="U13" i="21"/>
  <c r="U14" i="21"/>
  <c r="U15" i="21"/>
  <c r="U16" i="21"/>
  <c r="U17" i="21"/>
  <c r="R32" i="21"/>
  <c r="T32" i="21" s="1"/>
  <c r="F51" i="21" s="1"/>
  <c r="V12" i="21"/>
  <c r="V15" i="21"/>
  <c r="V16" i="21"/>
  <c r="W11" i="21"/>
  <c r="W13" i="21"/>
  <c r="W14" i="21"/>
  <c r="W17" i="21"/>
  <c r="V11" i="21"/>
  <c r="F42" i="20" l="1"/>
  <c r="F40" i="20"/>
  <c r="H40" i="20" s="1"/>
  <c r="F38" i="20"/>
  <c r="H38" i="20" s="1"/>
  <c r="F36" i="20"/>
  <c r="H36" i="20" s="1"/>
  <c r="F34" i="20"/>
  <c r="F32" i="20"/>
  <c r="H32" i="20" s="1"/>
  <c r="F41" i="20"/>
  <c r="H41" i="20" s="1"/>
  <c r="F39" i="20"/>
  <c r="H39" i="20" s="1"/>
  <c r="F37" i="20"/>
  <c r="H37" i="20" s="1"/>
  <c r="F35" i="20"/>
  <c r="H35" i="20" s="1"/>
  <c r="F33" i="20"/>
  <c r="H33" i="20" s="1"/>
  <c r="U18" i="21"/>
  <c r="H42" i="20"/>
  <c r="H31" i="20"/>
  <c r="H34" i="20"/>
  <c r="V18" i="21"/>
  <c r="F50" i="21" l="1"/>
  <c r="F53" i="21" s="1"/>
  <c r="Q50" i="21" s="1"/>
  <c r="W18" i="21"/>
  <c r="F12" i="19" l="1"/>
  <c r="F13" i="19"/>
  <c r="G13" i="19" s="1"/>
  <c r="AA13" i="19" s="1"/>
  <c r="F14" i="19"/>
  <c r="G14" i="19" s="1"/>
  <c r="AA14" i="19" s="1"/>
  <c r="F15" i="19"/>
  <c r="G15" i="19" s="1"/>
  <c r="AA15" i="19" s="1"/>
  <c r="F16" i="19"/>
  <c r="G16" i="19" s="1"/>
  <c r="AA16" i="19" s="1"/>
  <c r="F17" i="19"/>
  <c r="G17" i="19" s="1"/>
  <c r="AA17" i="19" s="1"/>
  <c r="F18" i="19"/>
  <c r="G18" i="19" s="1"/>
  <c r="AA18" i="19" s="1"/>
  <c r="F19" i="19"/>
  <c r="G19" i="19" s="1"/>
  <c r="AA19" i="19" s="1"/>
  <c r="F20" i="19"/>
  <c r="G20" i="19" s="1"/>
  <c r="AA20" i="19" s="1"/>
  <c r="F21" i="19"/>
  <c r="G21" i="19" s="1"/>
  <c r="AA21" i="19" s="1"/>
  <c r="V29" i="19" l="1"/>
  <c r="P27" i="19"/>
  <c r="P30" i="19" s="1"/>
  <c r="M27" i="19"/>
  <c r="J27" i="19"/>
  <c r="M26" i="19"/>
  <c r="M30" i="19" s="1"/>
  <c r="J26" i="19"/>
  <c r="AA26" i="19" s="1"/>
  <c r="J25" i="19"/>
  <c r="I9" i="18"/>
  <c r="AA27" i="19" l="1"/>
  <c r="AA25" i="19"/>
  <c r="J30" i="19"/>
  <c r="AA29" i="19"/>
  <c r="V30" i="19"/>
  <c r="G57" i="19"/>
  <c r="F64" i="19" s="1"/>
  <c r="G12" i="19"/>
  <c r="AA12" i="19" s="1"/>
  <c r="H20" i="18"/>
  <c r="I19" i="18"/>
  <c r="I18" i="18"/>
  <c r="I17" i="18"/>
  <c r="I16" i="18"/>
  <c r="I15" i="18"/>
  <c r="I14" i="18"/>
  <c r="I13" i="18"/>
  <c r="I12" i="18"/>
  <c r="I11" i="18"/>
  <c r="I10" i="18"/>
  <c r="I20" i="18" l="1"/>
  <c r="F49" i="18" l="1"/>
  <c r="H49" i="18" s="1"/>
  <c r="F34" i="18"/>
  <c r="F36" i="18"/>
  <c r="H36" i="18" s="1"/>
  <c r="F38" i="18"/>
  <c r="H38" i="18" s="1"/>
  <c r="F40" i="18"/>
  <c r="H40" i="18" s="1"/>
  <c r="F42" i="18"/>
  <c r="H42" i="18" s="1"/>
  <c r="F44" i="18"/>
  <c r="H44" i="18" s="1"/>
  <c r="F46" i="18"/>
  <c r="H46" i="18" s="1"/>
  <c r="F48" i="18"/>
  <c r="H48" i="18" s="1"/>
  <c r="F31" i="18"/>
  <c r="H31" i="18" s="1"/>
  <c r="F33" i="18"/>
  <c r="H33" i="18" s="1"/>
  <c r="F35" i="18"/>
  <c r="H35" i="18" s="1"/>
  <c r="F37" i="18"/>
  <c r="H37" i="18" s="1"/>
  <c r="F39" i="18"/>
  <c r="H39" i="18" s="1"/>
  <c r="F41" i="18"/>
  <c r="H41" i="18" s="1"/>
  <c r="F43" i="18"/>
  <c r="H43" i="18" s="1"/>
  <c r="F45" i="18"/>
  <c r="H45" i="18" s="1"/>
  <c r="F47" i="18"/>
  <c r="H47" i="18" s="1"/>
  <c r="F32" i="18"/>
  <c r="H32" i="18" s="1"/>
  <c r="H34" i="18"/>
  <c r="G11" i="19" l="1"/>
  <c r="G30" i="19" l="1"/>
  <c r="AA11" i="19"/>
  <c r="AA30" i="19" s="1"/>
  <c r="F62" i="19" l="1"/>
  <c r="F65" i="19" s="1"/>
  <c r="Q62" i="19" s="1"/>
  <c r="AC30" i="19"/>
</calcChain>
</file>

<file path=xl/sharedStrings.xml><?xml version="1.0" encoding="utf-8"?>
<sst xmlns="http://schemas.openxmlformats.org/spreadsheetml/2006/main" count="526" uniqueCount="195">
  <si>
    <t>12月</t>
  </si>
  <si>
    <t>①</t>
    <phoneticPr fontId="1"/>
  </si>
  <si>
    <t>②</t>
    <phoneticPr fontId="1"/>
  </si>
  <si>
    <t>（円/60㎏）</t>
    <rPh sb="1" eb="2">
      <t>エン</t>
    </rPh>
    <phoneticPr fontId="1"/>
  </si>
  <si>
    <t>（㎏）</t>
    <phoneticPr fontId="1"/>
  </si>
  <si>
    <t>（円）</t>
    <rPh sb="1" eb="2">
      <t>エン</t>
    </rPh>
    <phoneticPr fontId="1"/>
  </si>
  <si>
    <t>品種名</t>
    <rPh sb="0" eb="2">
      <t>ヒンシュ</t>
    </rPh>
    <rPh sb="2" eb="3">
      <t>メイ</t>
    </rPh>
    <phoneticPr fontId="1"/>
  </si>
  <si>
    <t>６月</t>
  </si>
  <si>
    <t>７月</t>
  </si>
  <si>
    <t>８月</t>
  </si>
  <si>
    <t>９月</t>
  </si>
  <si>
    <t>２月</t>
  </si>
  <si>
    <t>３月</t>
  </si>
  <si>
    <t>(円/トン）</t>
    <rPh sb="1" eb="2">
      <t>エン</t>
    </rPh>
    <phoneticPr fontId="1"/>
  </si>
  <si>
    <t>④</t>
    <phoneticPr fontId="1"/>
  </si>
  <si>
    <t>（円/トン）</t>
    <rPh sb="1" eb="2">
      <t>エン</t>
    </rPh>
    <phoneticPr fontId="1"/>
  </si>
  <si>
    <t>（C）=（B）÷（A）×1,000kg</t>
    <phoneticPr fontId="1"/>
  </si>
  <si>
    <t>（％/年）</t>
    <rPh sb="3" eb="4">
      <t>ネン</t>
    </rPh>
    <phoneticPr fontId="1"/>
  </si>
  <si>
    <t>⑦=⑤＋⑥</t>
    <phoneticPr fontId="1"/>
  </si>
  <si>
    <t>合　　　　　計</t>
    <rPh sb="0" eb="1">
      <t>ゴウ</t>
    </rPh>
    <rPh sb="6" eb="7">
      <t>ケイ</t>
    </rPh>
    <phoneticPr fontId="1"/>
  </si>
  <si>
    <t>５月</t>
    <phoneticPr fontId="1"/>
  </si>
  <si>
    <t>11月</t>
  </si>
  <si>
    <t>10月</t>
  </si>
  <si>
    <t>（円/トン）</t>
    <phoneticPr fontId="1"/>
  </si>
  <si>
    <t>⑥</t>
    <phoneticPr fontId="1"/>
  </si>
  <si>
    <t>(※1)</t>
    <phoneticPr fontId="1"/>
  </si>
  <si>
    <t>(※2)</t>
  </si>
  <si>
    <t>(※2)</t>
    <phoneticPr fontId="1"/>
  </si>
  <si>
    <t>合　　　計</t>
    <rPh sb="0" eb="1">
      <t>ゴウ</t>
    </rPh>
    <rPh sb="4" eb="5">
      <t>ケイ</t>
    </rPh>
    <phoneticPr fontId="1"/>
  </si>
  <si>
    <t>単価</t>
    <rPh sb="0" eb="2">
      <t>タンカ</t>
    </rPh>
    <phoneticPr fontId="1"/>
  </si>
  <si>
    <t>対象数量</t>
    <rPh sb="0" eb="2">
      <t>タイショウ</t>
    </rPh>
    <rPh sb="2" eb="4">
      <t>スウリョウ</t>
    </rPh>
    <phoneticPr fontId="1"/>
  </si>
  <si>
    <t>⑯=③+⑭</t>
    <phoneticPr fontId="1"/>
  </si>
  <si>
    <t>⑮=①+⑬</t>
    <phoneticPr fontId="1"/>
  </si>
  <si>
    <t>⑩</t>
    <phoneticPr fontId="1"/>
  </si>
  <si>
    <t>⑦</t>
    <phoneticPr fontId="1"/>
  </si>
  <si>
    <t>加算額</t>
    <rPh sb="0" eb="3">
      <t>カサンガク</t>
    </rPh>
    <phoneticPr fontId="1"/>
  </si>
  <si>
    <t>計</t>
    <rPh sb="0" eb="1">
      <t>ケイ</t>
    </rPh>
    <phoneticPr fontId="1"/>
  </si>
  <si>
    <t>産年の翌年3月末迄の契約分</t>
    <rPh sb="0" eb="2">
      <t>サンネン</t>
    </rPh>
    <rPh sb="3" eb="5">
      <t>ヨクネン</t>
    </rPh>
    <rPh sb="6" eb="7">
      <t>ガツ</t>
    </rPh>
    <rPh sb="7" eb="9">
      <t>マツマデ</t>
    </rPh>
    <rPh sb="10" eb="12">
      <t>ケイヤク</t>
    </rPh>
    <rPh sb="12" eb="13">
      <t>ブン</t>
    </rPh>
    <phoneticPr fontId="1"/>
  </si>
  <si>
    <t>産年の12月末迄の契約分</t>
    <rPh sb="0" eb="2">
      <t>サンネン</t>
    </rPh>
    <rPh sb="5" eb="6">
      <t>ガツ</t>
    </rPh>
    <rPh sb="6" eb="8">
      <t>マツマデ</t>
    </rPh>
    <rPh sb="9" eb="11">
      <t>ケイヤク</t>
    </rPh>
    <rPh sb="11" eb="12">
      <t>ブン</t>
    </rPh>
    <phoneticPr fontId="1"/>
  </si>
  <si>
    <t>産年の7月末迄の契約分</t>
    <rPh sb="0" eb="2">
      <t>サンネン</t>
    </rPh>
    <rPh sb="4" eb="5">
      <t>ガツ</t>
    </rPh>
    <rPh sb="5" eb="7">
      <t>マツマデ</t>
    </rPh>
    <rPh sb="8" eb="10">
      <t>ケイヤク</t>
    </rPh>
    <rPh sb="10" eb="11">
      <t>ブン</t>
    </rPh>
    <phoneticPr fontId="1"/>
  </si>
  <si>
    <t>加算額　計</t>
    <rPh sb="0" eb="3">
      <t>カサンガク</t>
    </rPh>
    <rPh sb="4" eb="5">
      <t>ケイ</t>
    </rPh>
    <phoneticPr fontId="1"/>
  </si>
  <si>
    <t>複数年契約加算</t>
    <rPh sb="0" eb="3">
      <t>フクスウネン</t>
    </rPh>
    <rPh sb="3" eb="5">
      <t>ケイヤク</t>
    </rPh>
    <rPh sb="5" eb="7">
      <t>カサン</t>
    </rPh>
    <phoneticPr fontId="1"/>
  </si>
  <si>
    <t>収穫前契約加算</t>
    <rPh sb="0" eb="3">
      <t>シュウカクマエ</t>
    </rPh>
    <rPh sb="3" eb="5">
      <t>ケイヤク</t>
    </rPh>
    <rPh sb="5" eb="7">
      <t>カサン</t>
    </rPh>
    <phoneticPr fontId="1"/>
  </si>
  <si>
    <t>⑭</t>
    <phoneticPr fontId="1"/>
  </si>
  <si>
    <t>⑬</t>
    <phoneticPr fontId="1"/>
  </si>
  <si>
    <t>⑪</t>
    <phoneticPr fontId="1"/>
  </si>
  <si>
    <t>⑧</t>
    <phoneticPr fontId="1"/>
  </si>
  <si>
    <t>⑤</t>
    <phoneticPr fontId="1"/>
  </si>
  <si>
    <t>12月</t>
    <rPh sb="2" eb="3">
      <t>ガツ</t>
    </rPh>
    <phoneticPr fontId="1"/>
  </si>
  <si>
    <t>（円/トン）</t>
  </si>
  <si>
    <t>（キログラム）</t>
  </si>
  <si>
    <t>（キログラム）</t>
    <phoneticPr fontId="1"/>
  </si>
  <si>
    <t>（円）</t>
    <phoneticPr fontId="1"/>
  </si>
  <si>
    <t>　⑪=(A)</t>
    <phoneticPr fontId="1"/>
  </si>
  <si>
    <t>②=(A)×2</t>
    <phoneticPr fontId="1"/>
  </si>
  <si>
    <t>⑤=(A)×3</t>
    <phoneticPr fontId="1"/>
  </si>
  <si>
    <t>⑧=(A)×2</t>
    <phoneticPr fontId="1"/>
  </si>
  <si>
    <t>⑬=④+⑦+⑩</t>
    <phoneticPr fontId="1"/>
  </si>
  <si>
    <t>⑭=⑥+⑨+⑫</t>
    <phoneticPr fontId="1"/>
  </si>
  <si>
    <t>(※3)</t>
  </si>
  <si>
    <t>平均単価</t>
    <phoneticPr fontId="1"/>
  </si>
  <si>
    <t xml:space="preserve"> ⑯=　　　　　　
 ①+④+⑦+⑩+⑬</t>
    <phoneticPr fontId="1"/>
  </si>
  <si>
    <t xml:space="preserve"> ⑰=　　　　　　
 ③+⑥+⑨+⑫+⑮</t>
    <phoneticPr fontId="1"/>
  </si>
  <si>
    <t>⑱</t>
    <phoneticPr fontId="1"/>
  </si>
  <si>
    <t>２　収穫前契約及び複数年契約加算額</t>
    <rPh sb="2" eb="5">
      <t>シュウカクマエ</t>
    </rPh>
    <rPh sb="5" eb="7">
      <t>ケイヤク</t>
    </rPh>
    <rPh sb="7" eb="8">
      <t>オヨ</t>
    </rPh>
    <rPh sb="9" eb="12">
      <t>フクスウネン</t>
    </rPh>
    <rPh sb="12" eb="14">
      <t>ケイヤク</t>
    </rPh>
    <rPh sb="14" eb="17">
      <t>カサンガク</t>
    </rPh>
    <phoneticPr fontId="1"/>
  </si>
  <si>
    <t>引渡数量</t>
    <rPh sb="0" eb="2">
      <t>ヒキワタシ</t>
    </rPh>
    <rPh sb="2" eb="4">
      <t>スウリョウ</t>
    </rPh>
    <phoneticPr fontId="1"/>
  </si>
  <si>
    <t>引渡数量</t>
    <phoneticPr fontId="1"/>
  </si>
  <si>
    <t>　２　収穫前契約及び複数年契約加算額</t>
    <rPh sb="3" eb="5">
      <t>シュウカク</t>
    </rPh>
    <rPh sb="5" eb="6">
      <t>マエ</t>
    </rPh>
    <rPh sb="6" eb="8">
      <t>ケイヤク</t>
    </rPh>
    <rPh sb="8" eb="9">
      <t>オヨ</t>
    </rPh>
    <rPh sb="10" eb="12">
      <t>フクスウ</t>
    </rPh>
    <rPh sb="12" eb="13">
      <t>ネン</t>
    </rPh>
    <rPh sb="13" eb="15">
      <t>ケイヤク</t>
    </rPh>
    <rPh sb="15" eb="18">
      <t>カサンガク</t>
    </rPh>
    <phoneticPr fontId="1"/>
  </si>
  <si>
    <t>　③=
　①÷1,000×②</t>
    <phoneticPr fontId="1"/>
  </si>
  <si>
    <t>　⑥=
　④÷1,000×⑤</t>
    <phoneticPr fontId="1"/>
  </si>
  <si>
    <t>　⑨=
　⑦÷1,000×⑧</t>
    <phoneticPr fontId="1"/>
  </si>
  <si>
    <t>　⑫=
　⑩÷1,000×⑪</t>
    <phoneticPr fontId="1"/>
  </si>
  <si>
    <t>　⑮=
　⑬÷1,000×⑭</t>
    <phoneticPr fontId="1"/>
  </si>
  <si>
    <t>適用金利</t>
    <rPh sb="0" eb="2">
      <t>テキヨウ</t>
    </rPh>
    <rPh sb="2" eb="4">
      <t>キンリ</t>
    </rPh>
    <phoneticPr fontId="1"/>
  </si>
  <si>
    <t>(※3)</t>
    <phoneticPr fontId="1"/>
  </si>
  <si>
    <t>(※4)</t>
    <phoneticPr fontId="1"/>
  </si>
  <si>
    <t>等級</t>
    <rPh sb="0" eb="2">
      <t>トウキュウ</t>
    </rPh>
    <phoneticPr fontId="1"/>
  </si>
  <si>
    <t>対象米穀に係る
支払額</t>
    <rPh sb="0" eb="2">
      <t>タイショウ</t>
    </rPh>
    <rPh sb="2" eb="4">
      <t>ベイコク</t>
    </rPh>
    <rPh sb="5" eb="6">
      <t>カカ</t>
    </rPh>
    <rPh sb="8" eb="10">
      <t>シハラ</t>
    </rPh>
    <rPh sb="10" eb="11">
      <t>ガク</t>
    </rPh>
    <phoneticPr fontId="1"/>
  </si>
  <si>
    <t>対象米穀に係る
支払単価
（加重平均単価）</t>
    <rPh sb="0" eb="2">
      <t>タイショウ</t>
    </rPh>
    <rPh sb="2" eb="4">
      <t>ベイコク</t>
    </rPh>
    <rPh sb="5" eb="6">
      <t>カカワ</t>
    </rPh>
    <rPh sb="8" eb="10">
      <t>シハライ</t>
    </rPh>
    <rPh sb="10" eb="12">
      <t>タンカ</t>
    </rPh>
    <rPh sb="14" eb="16">
      <t>カジュウ</t>
    </rPh>
    <rPh sb="16" eb="18">
      <t>ヘイキン</t>
    </rPh>
    <rPh sb="18" eb="20">
      <t>タンカ</t>
    </rPh>
    <phoneticPr fontId="1"/>
  </si>
  <si>
    <t>③=①×②÷60kg</t>
    <phoneticPr fontId="1"/>
  </si>
  <si>
    <t>詳細区分
（品種名、等級以外の仕分内容）</t>
    <rPh sb="0" eb="2">
      <t>ショウサイ</t>
    </rPh>
    <rPh sb="2" eb="4">
      <t>クブン</t>
    </rPh>
    <rPh sb="6" eb="8">
      <t>ヒンシュ</t>
    </rPh>
    <rPh sb="8" eb="9">
      <t>メイ</t>
    </rPh>
    <rPh sb="10" eb="12">
      <t>トウキュウ</t>
    </rPh>
    <rPh sb="12" eb="14">
      <t>イガイ</t>
    </rPh>
    <rPh sb="15" eb="17">
      <t>シワケ</t>
    </rPh>
    <rPh sb="17" eb="19">
      <t>ナイヨウ</t>
    </rPh>
    <phoneticPr fontId="1"/>
  </si>
  <si>
    <t>　①欄の支払額について根拠資料を添付すること。</t>
    <rPh sb="2" eb="3">
      <t>ラン</t>
    </rPh>
    <rPh sb="4" eb="7">
      <t>シハライガク</t>
    </rPh>
    <phoneticPr fontId="1"/>
  </si>
  <si>
    <t>　④欄については加重平均を行う場合には小数点第４位を四捨五入することとし、⑤欄については円未満を切り捨てること。</t>
    <rPh sb="2" eb="3">
      <t>ラン</t>
    </rPh>
    <rPh sb="8" eb="10">
      <t>カジュウ</t>
    </rPh>
    <rPh sb="10" eb="12">
      <t>ヘイキン</t>
    </rPh>
    <rPh sb="13" eb="14">
      <t>オコナ</t>
    </rPh>
    <rPh sb="15" eb="17">
      <t>バアイ</t>
    </rPh>
    <rPh sb="19" eb="22">
      <t>ショウスウテン</t>
    </rPh>
    <rPh sb="22" eb="23">
      <t>ダイ</t>
    </rPh>
    <rPh sb="24" eb="25">
      <t>イ</t>
    </rPh>
    <rPh sb="26" eb="30">
      <t>シシャゴニュウ</t>
    </rPh>
    <rPh sb="38" eb="39">
      <t>ラン</t>
    </rPh>
    <rPh sb="44" eb="47">
      <t>エンミマン</t>
    </rPh>
    <rPh sb="48" eb="49">
      <t>キ</t>
    </rPh>
    <rPh sb="50" eb="51">
      <t>ス</t>
    </rPh>
    <phoneticPr fontId="1"/>
  </si>
  <si>
    <t>　①欄及び（ｃ）欄については加重平均により円未満が生じた場合には円未満を四捨五入することとし、③欄については円未満を切り捨てること。</t>
    <rPh sb="2" eb="3">
      <t>ラン</t>
    </rPh>
    <rPh sb="3" eb="4">
      <t>オヨ</t>
    </rPh>
    <rPh sb="8" eb="9">
      <t>ラン</t>
    </rPh>
    <rPh sb="14" eb="16">
      <t>カジュウ</t>
    </rPh>
    <rPh sb="16" eb="18">
      <t>ヘイキン</t>
    </rPh>
    <rPh sb="21" eb="22">
      <t>エン</t>
    </rPh>
    <rPh sb="22" eb="24">
      <t>ミマン</t>
    </rPh>
    <rPh sb="25" eb="26">
      <t>ショウ</t>
    </rPh>
    <rPh sb="28" eb="30">
      <t>バアイ</t>
    </rPh>
    <rPh sb="32" eb="35">
      <t>エンミマン</t>
    </rPh>
    <rPh sb="36" eb="40">
      <t>シシャゴニュウ</t>
    </rPh>
    <rPh sb="48" eb="49">
      <t>ラン</t>
    </rPh>
    <rPh sb="54" eb="55">
      <t>エン</t>
    </rPh>
    <rPh sb="55" eb="57">
      <t>ミマン</t>
    </rPh>
    <rPh sb="58" eb="59">
      <t>キ</t>
    </rPh>
    <rPh sb="60" eb="61">
      <t>ス</t>
    </rPh>
    <phoneticPr fontId="1"/>
  </si>
  <si>
    <t>　⑲欄については円未満を四捨五入すること。</t>
    <rPh sb="2" eb="3">
      <t>ラン</t>
    </rPh>
    <rPh sb="8" eb="11">
      <t>エンミマン</t>
    </rPh>
    <rPh sb="12" eb="16">
      <t>シシャゴニュウ</t>
    </rPh>
    <phoneticPr fontId="1"/>
  </si>
  <si>
    <r>
      <t xml:space="preserve">生産者への支払額
</t>
    </r>
    <r>
      <rPr>
        <sz val="9"/>
        <rFont val="ＭＳ Ｐゴシック"/>
        <family val="3"/>
        <charset val="128"/>
        <scheme val="minor"/>
      </rPr>
      <t>（仮払金額又は買取金額）</t>
    </r>
    <rPh sb="0" eb="3">
      <t>セイサンシャ</t>
    </rPh>
    <rPh sb="5" eb="8">
      <t>シハライガク</t>
    </rPh>
    <rPh sb="10" eb="12">
      <t>カリバラ</t>
    </rPh>
    <rPh sb="12" eb="14">
      <t>キンガク</t>
    </rPh>
    <rPh sb="14" eb="15">
      <t>マタ</t>
    </rPh>
    <rPh sb="16" eb="18">
      <t>カイトリ</t>
    </rPh>
    <rPh sb="18" eb="20">
      <t>キンガク</t>
    </rPh>
    <phoneticPr fontId="1"/>
  </si>
  <si>
    <t xml:space="preserve"> ⑲=
 ⑰÷⑯×1,000÷⑱</t>
    <phoneticPr fontId="1"/>
  </si>
  <si>
    <t>産年の7月末迄の契約分</t>
    <phoneticPr fontId="1"/>
  </si>
  <si>
    <t>５月</t>
    <rPh sb="1" eb="2">
      <t>ガツ</t>
    </rPh>
    <phoneticPr fontId="1"/>
  </si>
  <si>
    <t>６月</t>
    <phoneticPr fontId="1"/>
  </si>
  <si>
    <t>７月</t>
    <phoneticPr fontId="1"/>
  </si>
  <si>
    <t>８月</t>
    <phoneticPr fontId="1"/>
  </si>
  <si>
    <t>令和３年４月</t>
    <rPh sb="0" eb="2">
      <t>レイワ</t>
    </rPh>
    <rPh sb="3" eb="4">
      <t>ネン</t>
    </rPh>
    <phoneticPr fontId="1"/>
  </si>
  <si>
    <t>令和３年４月</t>
    <rPh sb="0" eb="2">
      <t>レイワ</t>
    </rPh>
    <rPh sb="3" eb="4">
      <t>ネン</t>
    </rPh>
    <rPh sb="5" eb="6">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</si>
  <si>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</si>
  <si>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</si>
  <si>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</si>
  <si>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</si>
  <si>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</si>
  <si>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⑯</t>
    <phoneticPr fontId="1"/>
  </si>
  <si>
    <t>⑰</t>
    <phoneticPr fontId="1"/>
  </si>
  <si>
    <t>⑲</t>
    <phoneticPr fontId="1"/>
  </si>
  <si>
    <t>⑳</t>
    <phoneticPr fontId="1"/>
  </si>
  <si>
    <t>　⑱=
　⑯÷1,000×⑰</t>
    <phoneticPr fontId="1"/>
  </si>
  <si>
    <t>　㉑=
　⑲÷1,000×⑳</t>
    <phoneticPr fontId="1"/>
  </si>
  <si>
    <t xml:space="preserve"> ㉒=　　　　　　
 ①+④+⑦+⑩+⑬+⑯+⑲</t>
    <phoneticPr fontId="1"/>
  </si>
  <si>
    <t xml:space="preserve"> ㉓=　　　　　　
 ③+⑥+⑨+⑫+⑮+⑱+㉑</t>
    <phoneticPr fontId="1"/>
  </si>
  <si>
    <t>11月</t>
    <phoneticPr fontId="1"/>
  </si>
  <si>
    <t>令和４年１月</t>
    <rPh sb="0" eb="2">
      <t>レイワ</t>
    </rPh>
    <rPh sb="3" eb="4">
      <t>ネン</t>
    </rPh>
    <phoneticPr fontId="1"/>
  </si>
  <si>
    <t>２月</t>
    <phoneticPr fontId="1"/>
  </si>
  <si>
    <t>３月</t>
    <phoneticPr fontId="1"/>
  </si>
  <si>
    <t>４月</t>
    <phoneticPr fontId="1"/>
  </si>
  <si>
    <t>10月</t>
    <phoneticPr fontId="1"/>
  </si>
  <si>
    <t>令和４年４月</t>
    <rPh sb="0" eb="2">
      <t>レイワ</t>
    </rPh>
    <rPh sb="3" eb="4">
      <t>ネン</t>
    </rPh>
    <rPh sb="5" eb="6">
      <t>ガツ</t>
    </rPh>
    <phoneticPr fontId="1"/>
  </si>
  <si>
    <t>10月</t>
    <rPh sb="2" eb="3">
      <t>ガツ</t>
    </rPh>
    <phoneticPr fontId="1"/>
  </si>
  <si>
    <t>11月</t>
    <rPh sb="2" eb="3">
      <t>ガツ</t>
    </rPh>
    <phoneticPr fontId="1"/>
  </si>
  <si>
    <t>12月</t>
    <rPh sb="2" eb="3">
      <t>ガツ</t>
    </rPh>
    <phoneticPr fontId="1"/>
  </si>
  <si>
    <t>令和４年１月</t>
    <rPh sb="0" eb="2">
      <t>レイワ</t>
    </rPh>
    <rPh sb="3" eb="4">
      <t>ネン</t>
    </rPh>
    <rPh sb="5" eb="6">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</si>
  <si>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</si>
  <si>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</si>
  <si>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</si>
  <si>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</si>
  <si>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</si>
  <si>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</si>
  <si>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</si>
  <si>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</si>
  <si>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別紙４－１</t>
    <rPh sb="0" eb="2">
      <t>ベッシ</t>
    </rPh>
    <phoneticPr fontId="1"/>
  </si>
  <si>
    <t>別紙４－２</t>
    <rPh sb="0" eb="2">
      <t>ベッシ</t>
    </rPh>
    <phoneticPr fontId="1"/>
  </si>
  <si>
    <t>支援予定数量</t>
    <rPh sb="0" eb="2">
      <t>シエン</t>
    </rPh>
    <rPh sb="2" eb="4">
      <t>ヨテイ</t>
    </rPh>
    <rPh sb="4" eb="6">
      <t>スウリョウ</t>
    </rPh>
    <phoneticPr fontId="1"/>
  </si>
  <si>
    <t>　④欄の適用金利について根拠資料を添付すること。</t>
    <rPh sb="2" eb="3">
      <t>ラン</t>
    </rPh>
    <rPh sb="4" eb="6">
      <t>テキヨウ</t>
    </rPh>
    <rPh sb="6" eb="8">
      <t>キンリ</t>
    </rPh>
    <phoneticPr fontId="1"/>
  </si>
  <si>
    <t>支援額</t>
    <rPh sb="0" eb="2">
      <t>シエン</t>
    </rPh>
    <rPh sb="2" eb="3">
      <t>ガク</t>
    </rPh>
    <phoneticPr fontId="1"/>
  </si>
  <si>
    <t>別紙５－１</t>
    <rPh sb="0" eb="2">
      <t>ベッシ</t>
    </rPh>
    <phoneticPr fontId="1"/>
  </si>
  <si>
    <t>別紙５－２</t>
    <rPh sb="0" eb="2">
      <t>ベッシ</t>
    </rPh>
    <phoneticPr fontId="1"/>
  </si>
  <si>
    <t>売り急ぎ防止支援事業出荷実績及び請求金額算出票（月別金利保管料単価算出票）
（出荷期間：令和３年11月～令和４年３月）</t>
    <rPh sb="0" eb="1">
      <t>ウ</t>
    </rPh>
    <rPh sb="2" eb="3">
      <t>イソ</t>
    </rPh>
    <rPh sb="4" eb="6">
      <t>ボウシ</t>
    </rPh>
    <rPh sb="6" eb="8">
      <t>シエン</t>
    </rPh>
    <rPh sb="8" eb="10">
      <t>ジギョウ</t>
    </rPh>
    <rPh sb="10" eb="12">
      <t>シュッカ</t>
    </rPh>
    <rPh sb="12" eb="14">
      <t>ジッセキ</t>
    </rPh>
    <rPh sb="14" eb="15">
      <t>オヨ</t>
    </rPh>
    <rPh sb="16" eb="18">
      <t>セイキュウ</t>
    </rPh>
    <rPh sb="18" eb="20">
      <t>キンガク</t>
    </rPh>
    <rPh sb="20" eb="22">
      <t>サンシュツ</t>
    </rPh>
    <rPh sb="22" eb="23">
      <t>ヒョウ</t>
    </rPh>
    <rPh sb="24" eb="26">
      <t>ツキベツ</t>
    </rPh>
    <rPh sb="26" eb="28">
      <t>キンリ</t>
    </rPh>
    <rPh sb="28" eb="31">
      <t>ホカンリョウ</t>
    </rPh>
    <rPh sb="31" eb="33">
      <t>タンカ</t>
    </rPh>
    <rPh sb="33" eb="35">
      <t>サンシュツ</t>
    </rPh>
    <rPh sb="35" eb="36">
      <t>ヒョウ</t>
    </rPh>
    <rPh sb="39" eb="41">
      <t>シュッカ</t>
    </rPh>
    <rPh sb="41" eb="43">
      <t>キカン</t>
    </rPh>
    <rPh sb="44" eb="46">
      <t>レイワ</t>
    </rPh>
    <rPh sb="47" eb="48">
      <t>ネン</t>
    </rPh>
    <rPh sb="50" eb="51">
      <t>ガツ</t>
    </rPh>
    <rPh sb="52" eb="54">
      <t>レイワ</t>
    </rPh>
    <rPh sb="55" eb="56">
      <t>ネン</t>
    </rPh>
    <rPh sb="57" eb="58">
      <t>ガツ</t>
    </rPh>
    <phoneticPr fontId="1"/>
  </si>
  <si>
    <t>売り急ぎ防止支援事業出荷実績及び請求金額算出票（月別金利保管料単価算出票）
（出荷期間：令和４年４月～令和４年10月）</t>
    <rPh sb="0" eb="1">
      <t>ウ</t>
    </rPh>
    <rPh sb="2" eb="3">
      <t>イソ</t>
    </rPh>
    <rPh sb="4" eb="6">
      <t>ボウシ</t>
    </rPh>
    <rPh sb="6" eb="8">
      <t>シエン</t>
    </rPh>
    <rPh sb="8" eb="10">
      <t>ジギョウ</t>
    </rPh>
    <rPh sb="10" eb="12">
      <t>シュッカ</t>
    </rPh>
    <rPh sb="12" eb="14">
      <t>ジッセキ</t>
    </rPh>
    <rPh sb="14" eb="15">
      <t>オヨ</t>
    </rPh>
    <rPh sb="16" eb="18">
      <t>セイキュウ</t>
    </rPh>
    <rPh sb="18" eb="20">
      <t>キンガク</t>
    </rPh>
    <rPh sb="20" eb="22">
      <t>サンシュツ</t>
    </rPh>
    <rPh sb="22" eb="23">
      <t>ヒョウ</t>
    </rPh>
    <rPh sb="24" eb="26">
      <t>ツキベツ</t>
    </rPh>
    <rPh sb="26" eb="28">
      <t>キンリ</t>
    </rPh>
    <rPh sb="28" eb="31">
      <t>ホカンリョウ</t>
    </rPh>
    <rPh sb="31" eb="33">
      <t>タンカ</t>
    </rPh>
    <rPh sb="33" eb="35">
      <t>サンシュツ</t>
    </rPh>
    <rPh sb="35" eb="36">
      <t>ヒョウ</t>
    </rPh>
    <rPh sb="39" eb="41">
      <t>シュッカ</t>
    </rPh>
    <rPh sb="41" eb="43">
      <t>キカン</t>
    </rPh>
    <rPh sb="44" eb="46">
      <t>レイワ</t>
    </rPh>
    <rPh sb="47" eb="48">
      <t>ネン</t>
    </rPh>
    <rPh sb="49" eb="50">
      <t>ガツ</t>
    </rPh>
    <rPh sb="51" eb="53">
      <t>レイワ</t>
    </rPh>
    <rPh sb="54" eb="55">
      <t>ネン</t>
    </rPh>
    <rPh sb="57" eb="58">
      <t>ガツ</t>
    </rPh>
    <phoneticPr fontId="1"/>
  </si>
  <si>
    <t>売り急ぎ防止支援事業出荷実績及び支援額算出票兼請求書（出荷期間：令和３年11月～令和４年３月）</t>
    <rPh sb="16" eb="18">
      <t>シエン</t>
    </rPh>
    <rPh sb="22" eb="23">
      <t>ケン</t>
    </rPh>
    <rPh sb="23" eb="26">
      <t>セイキュウショ</t>
    </rPh>
    <rPh sb="27" eb="29">
      <t>シュッカ</t>
    </rPh>
    <rPh sb="29" eb="31">
      <t>キカン</t>
    </rPh>
    <rPh sb="32" eb="34">
      <t>レイワ</t>
    </rPh>
    <rPh sb="35" eb="36">
      <t>ネン</t>
    </rPh>
    <rPh sb="38" eb="39">
      <t>ガツ</t>
    </rPh>
    <rPh sb="40" eb="42">
      <t>レイワ</t>
    </rPh>
    <rPh sb="43" eb="44">
      <t>ネン</t>
    </rPh>
    <rPh sb="45" eb="46">
      <t>ガツ</t>
    </rPh>
    <phoneticPr fontId="1"/>
  </si>
  <si>
    <t>売り急ぎ防止支援事業出荷実績及び支援額算出票兼請求書（出荷期間：令和４年４月～令和４年10月）</t>
    <rPh sb="16" eb="18">
      <t>シエン</t>
    </rPh>
    <rPh sb="22" eb="23">
      <t>ケン</t>
    </rPh>
    <rPh sb="23" eb="26">
      <t>セイキュウショ</t>
    </rPh>
    <rPh sb="27" eb="29">
      <t>シュッカ</t>
    </rPh>
    <rPh sb="29" eb="31">
      <t>キカン</t>
    </rPh>
    <rPh sb="32" eb="34">
      <t>レイワ</t>
    </rPh>
    <rPh sb="35" eb="36">
      <t>ネン</t>
    </rPh>
    <rPh sb="37" eb="38">
      <t>ガツ</t>
    </rPh>
    <rPh sb="39" eb="41">
      <t>レイワ</t>
    </rPh>
    <rPh sb="42" eb="43">
      <t>ネン</t>
    </rPh>
    <rPh sb="45" eb="46">
      <t>ガツ</t>
    </rPh>
    <phoneticPr fontId="1"/>
  </si>
  <si>
    <t>　①欄の生産者への支払額については、本取組の対象米穀に係る仮払金額又は買取金額を記入すること。ただし、同一品種において品質及び出荷時期等によって複数の支払額がある場合であって、対象米穀に係る支払額を区分することが困難な場合には、当該品種の支払額ごとの出荷数量等による加重平均額（出荷数量等による加重平均も困難な場合は当該品種の最低支払額）を記入すること。</t>
    <rPh sb="2" eb="3">
      <t>ラン</t>
    </rPh>
    <rPh sb="4" eb="7">
      <t>セイサンシャ</t>
    </rPh>
    <rPh sb="9" eb="12">
      <t>シハライガク</t>
    </rPh>
    <rPh sb="18" eb="19">
      <t>ホン</t>
    </rPh>
    <rPh sb="19" eb="21">
      <t>トリクミ</t>
    </rPh>
    <rPh sb="22" eb="24">
      <t>タイショウ</t>
    </rPh>
    <rPh sb="24" eb="26">
      <t>ベイコク</t>
    </rPh>
    <rPh sb="27" eb="28">
      <t>カカ</t>
    </rPh>
    <rPh sb="29" eb="31">
      <t>カリバラ</t>
    </rPh>
    <rPh sb="31" eb="32">
      <t>キン</t>
    </rPh>
    <rPh sb="32" eb="33">
      <t>ガク</t>
    </rPh>
    <rPh sb="33" eb="34">
      <t>マタ</t>
    </rPh>
    <rPh sb="35" eb="37">
      <t>カイトリ</t>
    </rPh>
    <rPh sb="37" eb="39">
      <t>キンガク</t>
    </rPh>
    <rPh sb="40" eb="42">
      <t>キニュウ</t>
    </rPh>
    <rPh sb="59" eb="61">
      <t>ヒンシツ</t>
    </rPh>
    <rPh sb="61" eb="62">
      <t>オヨ</t>
    </rPh>
    <rPh sb="63" eb="65">
      <t>シュッカ</t>
    </rPh>
    <rPh sb="65" eb="67">
      <t>ジキ</t>
    </rPh>
    <rPh sb="67" eb="68">
      <t>トウ</t>
    </rPh>
    <rPh sb="72" eb="74">
      <t>フクスウ</t>
    </rPh>
    <rPh sb="75" eb="78">
      <t>シハライガク</t>
    </rPh>
    <rPh sb="81" eb="83">
      <t>バアイ</t>
    </rPh>
    <rPh sb="88" eb="90">
      <t>タイショウ</t>
    </rPh>
    <rPh sb="90" eb="92">
      <t>ベイコク</t>
    </rPh>
    <rPh sb="93" eb="94">
      <t>カカ</t>
    </rPh>
    <rPh sb="95" eb="98">
      <t>シハライガク</t>
    </rPh>
    <rPh sb="99" eb="101">
      <t>クブン</t>
    </rPh>
    <rPh sb="106" eb="108">
      <t>コンナン</t>
    </rPh>
    <rPh sb="109" eb="111">
      <t>バアイ</t>
    </rPh>
    <rPh sb="114" eb="116">
      <t>トウガイ</t>
    </rPh>
    <rPh sb="116" eb="118">
      <t>ヒンシュ</t>
    </rPh>
    <rPh sb="119" eb="122">
      <t>シハライガク</t>
    </rPh>
    <rPh sb="125" eb="127">
      <t>シュッカ</t>
    </rPh>
    <rPh sb="127" eb="129">
      <t>スウリョウ</t>
    </rPh>
    <rPh sb="129" eb="130">
      <t>トウ</t>
    </rPh>
    <rPh sb="133" eb="135">
      <t>カジュウ</t>
    </rPh>
    <rPh sb="135" eb="137">
      <t>ヘイキン</t>
    </rPh>
    <rPh sb="137" eb="138">
      <t>ガク</t>
    </rPh>
    <rPh sb="139" eb="141">
      <t>シュッカ</t>
    </rPh>
    <rPh sb="141" eb="143">
      <t>スウリョウ</t>
    </rPh>
    <rPh sb="143" eb="144">
      <t>トウ</t>
    </rPh>
    <rPh sb="147" eb="149">
      <t>カジュウ</t>
    </rPh>
    <rPh sb="149" eb="151">
      <t>ヘイキン</t>
    </rPh>
    <rPh sb="152" eb="154">
      <t>コンナン</t>
    </rPh>
    <rPh sb="155" eb="157">
      <t>バアイ</t>
    </rPh>
    <rPh sb="158" eb="160">
      <t>トウガイ</t>
    </rPh>
    <rPh sb="160" eb="162">
      <t>ヒンシュ</t>
    </rPh>
    <rPh sb="163" eb="165">
      <t>サイテイ</t>
    </rPh>
    <rPh sb="165" eb="168">
      <t>シハライガク</t>
    </rPh>
    <rPh sb="170" eb="172">
      <t>キニュウ</t>
    </rPh>
    <phoneticPr fontId="1"/>
  </si>
  <si>
    <t>　④欄の適用金利については、１の表の生産者への支払額に係る借入金に対して適用される金利を月ごとに記入すること。ただし、複数の金融機関からの借入等により異なる金利がある場合であって、対象米穀に係る借入金に対する金利を区分することが困難な場合には、借入金残高等による加重平均値（借入金残高等による加重平均も困難な場合は当該月の最低金利）を記入すること。</t>
    <rPh sb="2" eb="3">
      <t>ラン</t>
    </rPh>
    <rPh sb="4" eb="6">
      <t>テキヨウ</t>
    </rPh>
    <rPh sb="6" eb="8">
      <t>キンリ</t>
    </rPh>
    <rPh sb="16" eb="17">
      <t>ヒョウ</t>
    </rPh>
    <rPh sb="18" eb="21">
      <t>セイサンシャ</t>
    </rPh>
    <rPh sb="25" eb="26">
      <t>ガク</t>
    </rPh>
    <rPh sb="27" eb="28">
      <t>カカ</t>
    </rPh>
    <rPh sb="29" eb="32">
      <t>カリイレキン</t>
    </rPh>
    <rPh sb="33" eb="34">
      <t>タイ</t>
    </rPh>
    <rPh sb="36" eb="38">
      <t>テキヨウ</t>
    </rPh>
    <rPh sb="41" eb="43">
      <t>キンリ</t>
    </rPh>
    <rPh sb="44" eb="45">
      <t>ツキ</t>
    </rPh>
    <rPh sb="48" eb="50">
      <t>キニュウ</t>
    </rPh>
    <rPh sb="59" eb="61">
      <t>フクスウ</t>
    </rPh>
    <rPh sb="62" eb="64">
      <t>キンユウ</t>
    </rPh>
    <rPh sb="64" eb="66">
      <t>キカン</t>
    </rPh>
    <rPh sb="69" eb="71">
      <t>カリイレ</t>
    </rPh>
    <rPh sb="71" eb="72">
      <t>トウ</t>
    </rPh>
    <rPh sb="75" eb="76">
      <t>コト</t>
    </rPh>
    <rPh sb="78" eb="80">
      <t>キンリ</t>
    </rPh>
    <rPh sb="83" eb="85">
      <t>バアイ</t>
    </rPh>
    <rPh sb="90" eb="92">
      <t>タイショウ</t>
    </rPh>
    <rPh sb="92" eb="94">
      <t>ベイコク</t>
    </rPh>
    <rPh sb="95" eb="96">
      <t>カカ</t>
    </rPh>
    <rPh sb="97" eb="100">
      <t>シャクニュウキン</t>
    </rPh>
    <rPh sb="101" eb="102">
      <t>タイ</t>
    </rPh>
    <rPh sb="104" eb="106">
      <t>キンリ</t>
    </rPh>
    <rPh sb="107" eb="109">
      <t>クブン</t>
    </rPh>
    <rPh sb="114" eb="116">
      <t>コンナン</t>
    </rPh>
    <rPh sb="117" eb="119">
      <t>バアイ</t>
    </rPh>
    <rPh sb="122" eb="125">
      <t>カリイレキン</t>
    </rPh>
    <rPh sb="125" eb="127">
      <t>ザンダカ</t>
    </rPh>
    <rPh sb="127" eb="128">
      <t>トウ</t>
    </rPh>
    <rPh sb="131" eb="133">
      <t>カジュウ</t>
    </rPh>
    <rPh sb="133" eb="135">
      <t>ヘイキン</t>
    </rPh>
    <rPh sb="135" eb="136">
      <t>チ</t>
    </rPh>
    <rPh sb="137" eb="140">
      <t>カリイレキン</t>
    </rPh>
    <rPh sb="140" eb="142">
      <t>ザンダカ</t>
    </rPh>
    <rPh sb="142" eb="143">
      <t>トウ</t>
    </rPh>
    <rPh sb="146" eb="148">
      <t>カジュウ</t>
    </rPh>
    <rPh sb="148" eb="150">
      <t>ヘイキン</t>
    </rPh>
    <rPh sb="151" eb="153">
      <t>コンナン</t>
    </rPh>
    <rPh sb="154" eb="156">
      <t>バアイ</t>
    </rPh>
    <rPh sb="157" eb="159">
      <t>トウガイ</t>
    </rPh>
    <rPh sb="159" eb="160">
      <t>ツキ</t>
    </rPh>
    <rPh sb="161" eb="163">
      <t>サイテイ</t>
    </rPh>
    <rPh sb="163" eb="165">
      <t>キンリ</t>
    </rPh>
    <rPh sb="167" eb="169">
      <t>キニュウ</t>
    </rPh>
    <phoneticPr fontId="1"/>
  </si>
  <si>
    <t>㉔</t>
    <phoneticPr fontId="1"/>
  </si>
  <si>
    <t xml:space="preserve"> ㉕=　　　　　　
 ㉓÷㉒×1,000÷㉔</t>
    <phoneticPr fontId="1"/>
  </si>
  <si>
    <t>平均保管
月数</t>
    <phoneticPr fontId="1"/>
  </si>
  <si>
    <t>５　国等からの同様の補助金等の受領額</t>
    <rPh sb="2" eb="3">
      <t>クニ</t>
    </rPh>
    <rPh sb="3" eb="4">
      <t>トウ</t>
    </rPh>
    <rPh sb="7" eb="9">
      <t>ドウヨウ</t>
    </rPh>
    <rPh sb="10" eb="13">
      <t>ホジョキン</t>
    </rPh>
    <rPh sb="13" eb="14">
      <t>トウ</t>
    </rPh>
    <rPh sb="15" eb="17">
      <t>ジュリョウ</t>
    </rPh>
    <rPh sb="17" eb="18">
      <t>ガク</t>
    </rPh>
    <phoneticPr fontId="1"/>
  </si>
  <si>
    <t>６　請求額（４-５）</t>
    <rPh sb="2" eb="4">
      <t>セイキュウ</t>
    </rPh>
    <rPh sb="4" eb="5">
      <t>ガク</t>
    </rPh>
    <phoneticPr fontId="1"/>
  </si>
  <si>
    <t>　複数年契約加算と収穫前契約加算の重複加算は行わず、複数年契約加算を適用する。</t>
    <rPh sb="1" eb="3">
      <t>フクスウ</t>
    </rPh>
    <rPh sb="3" eb="4">
      <t>ネン</t>
    </rPh>
    <rPh sb="4" eb="6">
      <t>ケイヤク</t>
    </rPh>
    <rPh sb="6" eb="8">
      <t>カサン</t>
    </rPh>
    <rPh sb="9" eb="11">
      <t>シュウカク</t>
    </rPh>
    <rPh sb="11" eb="12">
      <t>マエ</t>
    </rPh>
    <rPh sb="12" eb="14">
      <t>ケイヤク</t>
    </rPh>
    <rPh sb="14" eb="16">
      <t>カサン</t>
    </rPh>
    <rPh sb="17" eb="19">
      <t>ジュウフク</t>
    </rPh>
    <rPh sb="19" eb="21">
      <t>カサン</t>
    </rPh>
    <rPh sb="22" eb="23">
      <t>オコナ</t>
    </rPh>
    <rPh sb="26" eb="28">
      <t>フクスウ</t>
    </rPh>
    <rPh sb="28" eb="29">
      <t>ネン</t>
    </rPh>
    <rPh sb="29" eb="31">
      <t>ケイヤク</t>
    </rPh>
    <rPh sb="31" eb="33">
      <t>カサン</t>
    </rPh>
    <rPh sb="34" eb="36">
      <t>テキヨウ</t>
    </rPh>
    <phoneticPr fontId="1"/>
  </si>
  <si>
    <t>　複数年契約の次年産以降については、収穫前契約加算を適用する。</t>
    <phoneticPr fontId="1"/>
  </si>
  <si>
    <t>(※5)</t>
    <phoneticPr fontId="1"/>
  </si>
  <si>
    <t>（※）受領額（予定）がある場合は根拠資料を添付すること。</t>
    <rPh sb="3" eb="5">
      <t>ジュリョウ</t>
    </rPh>
    <rPh sb="5" eb="6">
      <t>ガク</t>
    </rPh>
    <rPh sb="7" eb="9">
      <t>ヨテイ</t>
    </rPh>
    <rPh sb="13" eb="15">
      <t>バアイ</t>
    </rPh>
    <phoneticPr fontId="1"/>
  </si>
  <si>
    <t>有</t>
    <rPh sb="0" eb="1">
      <t>アリ</t>
    </rPh>
    <phoneticPr fontId="1"/>
  </si>
  <si>
    <t>無</t>
    <rPh sb="0" eb="1">
      <t>ナシ</t>
    </rPh>
    <phoneticPr fontId="1"/>
  </si>
  <si>
    <t>※　国の補助金等への申請の有無について○を記入すること。</t>
    <rPh sb="2" eb="3">
      <t>クニ</t>
    </rPh>
    <rPh sb="4" eb="7">
      <t>ホジョキン</t>
    </rPh>
    <rPh sb="7" eb="8">
      <t>トウ</t>
    </rPh>
    <rPh sb="10" eb="12">
      <t>シンセイ</t>
    </rPh>
    <rPh sb="13" eb="15">
      <t>ウム</t>
    </rPh>
    <rPh sb="21" eb="23">
      <t>キニュウ</t>
    </rPh>
    <phoneticPr fontId="1"/>
  </si>
  <si>
    <t>１　金利・保管料単価のうち金利相当額の算出</t>
    <rPh sb="2" eb="4">
      <t>キンリ</t>
    </rPh>
    <rPh sb="5" eb="7">
      <t>ホカン</t>
    </rPh>
    <rPh sb="8" eb="10">
      <t>タンカ</t>
    </rPh>
    <rPh sb="13" eb="15">
      <t>キンリ</t>
    </rPh>
    <rPh sb="15" eb="17">
      <t>ソウトウ</t>
    </rPh>
    <rPh sb="17" eb="18">
      <t>ガク</t>
    </rPh>
    <rPh sb="19" eb="21">
      <t>サンシュツ</t>
    </rPh>
    <phoneticPr fontId="1"/>
  </si>
  <si>
    <t>２　月別金利・保管料支援単価の算出</t>
    <rPh sb="2" eb="4">
      <t>ツキベツ</t>
    </rPh>
    <rPh sb="4" eb="6">
      <t>キンリ</t>
    </rPh>
    <rPh sb="7" eb="9">
      <t>ホカン</t>
    </rPh>
    <rPh sb="10" eb="12">
      <t>シエン</t>
    </rPh>
    <rPh sb="12" eb="14">
      <t>タンカ</t>
    </rPh>
    <rPh sb="15" eb="17">
      <t>サンシュツ</t>
    </rPh>
    <phoneticPr fontId="1"/>
  </si>
  <si>
    <t>金利負担への支援単価</t>
    <rPh sb="0" eb="2">
      <t>キンリ</t>
    </rPh>
    <rPh sb="2" eb="4">
      <t>フタン</t>
    </rPh>
    <rPh sb="6" eb="8">
      <t>シエン</t>
    </rPh>
    <rPh sb="8" eb="10">
      <t>タンカ</t>
    </rPh>
    <phoneticPr fontId="1"/>
  </si>
  <si>
    <t>保管料支援単価
（一律単価）
（４分の３相当）</t>
    <rPh sb="0" eb="3">
      <t>ホカンリョウ</t>
    </rPh>
    <rPh sb="3" eb="5">
      <t>シエン</t>
    </rPh>
    <rPh sb="5" eb="7">
      <t>タンカ</t>
    </rPh>
    <rPh sb="9" eb="11">
      <t>イチリツ</t>
    </rPh>
    <rPh sb="11" eb="13">
      <t>タンカ</t>
    </rPh>
    <rPh sb="17" eb="18">
      <t>ブン</t>
    </rPh>
    <rPh sb="20" eb="22">
      <t>ソウトウ</t>
    </rPh>
    <phoneticPr fontId="1"/>
  </si>
  <si>
    <t>月別金利保管料
支援単価</t>
    <rPh sb="0" eb="2">
      <t>ツキベツ</t>
    </rPh>
    <rPh sb="2" eb="4">
      <t>キンリ</t>
    </rPh>
    <rPh sb="4" eb="7">
      <t>ホカンリョウ</t>
    </rPh>
    <rPh sb="8" eb="10">
      <t>シエン</t>
    </rPh>
    <rPh sb="10" eb="12">
      <t>タンカ</t>
    </rPh>
    <phoneticPr fontId="1"/>
  </si>
  <si>
    <t>支援単価</t>
    <rPh sb="0" eb="2">
      <t>シエン</t>
    </rPh>
    <rPh sb="2" eb="4">
      <t>タンカ</t>
    </rPh>
    <phoneticPr fontId="1"/>
  </si>
  <si>
    <t>　　⑤=(C)×④÷12月
　　×補助率（3/4）</t>
    <rPh sb="12" eb="13">
      <t>ツキ</t>
    </rPh>
    <rPh sb="17" eb="20">
      <t>ホジョリツ</t>
    </rPh>
    <phoneticPr fontId="1"/>
  </si>
  <si>
    <t>　④欄の適用金利については、年利1.475％を上限とする。</t>
    <rPh sb="2" eb="3">
      <t>ラン</t>
    </rPh>
    <rPh sb="4" eb="6">
      <t>テキヨウ</t>
    </rPh>
    <rPh sb="6" eb="8">
      <t>キンリ</t>
    </rPh>
    <rPh sb="14" eb="16">
      <t>ネンリ</t>
    </rPh>
    <phoneticPr fontId="1"/>
  </si>
  <si>
    <t>１　金利・保管料支援額</t>
    <rPh sb="2" eb="4">
      <t>キンリ</t>
    </rPh>
    <rPh sb="5" eb="7">
      <t>ホカン</t>
    </rPh>
    <rPh sb="7" eb="8">
      <t>シキリョウ</t>
    </rPh>
    <rPh sb="8" eb="10">
      <t>シエン</t>
    </rPh>
    <rPh sb="10" eb="11">
      <t>ガク</t>
    </rPh>
    <phoneticPr fontId="1"/>
  </si>
  <si>
    <t>出荷引渡月</t>
    <rPh sb="0" eb="2">
      <t>シュッカ</t>
    </rPh>
    <phoneticPr fontId="1"/>
  </si>
  <si>
    <t>支援対象開始期間別　計</t>
    <rPh sb="0" eb="2">
      <t>シエン</t>
    </rPh>
    <rPh sb="2" eb="4">
      <t>タイショウ</t>
    </rPh>
    <rPh sb="4" eb="6">
      <t>カイシ</t>
    </rPh>
    <rPh sb="6" eb="8">
      <t>キカン</t>
    </rPh>
    <rPh sb="8" eb="9">
      <t>ベツ</t>
    </rPh>
    <rPh sb="10" eb="11">
      <t>ケイ</t>
    </rPh>
    <phoneticPr fontId="1"/>
  </si>
  <si>
    <t>支援対象開始期間
（契約等締結日の翌月から）</t>
    <rPh sb="0" eb="2">
      <t>シエン</t>
    </rPh>
    <rPh sb="2" eb="4">
      <t>タイショウ</t>
    </rPh>
    <rPh sb="4" eb="6">
      <t>カイシ</t>
    </rPh>
    <rPh sb="6" eb="8">
      <t>キカン</t>
    </rPh>
    <rPh sb="10" eb="12">
      <t>ケイヤク</t>
    </rPh>
    <rPh sb="12" eb="13">
      <t>トウ</t>
    </rPh>
    <rPh sb="13" eb="15">
      <t>テイケツ</t>
    </rPh>
    <rPh sb="15" eb="16">
      <t>ビ</t>
    </rPh>
    <rPh sb="17" eb="19">
      <t>ヨクゲツ</t>
    </rPh>
    <phoneticPr fontId="1"/>
  </si>
  <si>
    <t>出荷引渡月別　計</t>
    <rPh sb="0" eb="2">
      <t>シュッカ</t>
    </rPh>
    <rPh sb="5" eb="6">
      <t>ベツ</t>
    </rPh>
    <rPh sb="7" eb="8">
      <t>ケイ</t>
    </rPh>
    <phoneticPr fontId="1"/>
  </si>
  <si>
    <t>　支援対象開始期間から出荷引渡月までの各単価欄については、別紙４－１の２（月別金利・保管料支援単価の算出）の⑦の月別金利・保管料支援単価の該当月分までを合計（販売引渡月は1/2を乗じる。）して記入すること。</t>
    <rPh sb="1" eb="3">
      <t>シエン</t>
    </rPh>
    <rPh sb="3" eb="5">
      <t>タイショウ</t>
    </rPh>
    <rPh sb="5" eb="7">
      <t>カイシ</t>
    </rPh>
    <rPh sb="7" eb="9">
      <t>キカン</t>
    </rPh>
    <rPh sb="11" eb="13">
      <t>シュッカ</t>
    </rPh>
    <rPh sb="13" eb="15">
      <t>ヒキワタシ</t>
    </rPh>
    <rPh sb="15" eb="16">
      <t>ツキ</t>
    </rPh>
    <rPh sb="19" eb="20">
      <t>カク</t>
    </rPh>
    <rPh sb="20" eb="22">
      <t>タンカ</t>
    </rPh>
    <rPh sb="22" eb="23">
      <t>ラン</t>
    </rPh>
    <rPh sb="29" eb="31">
      <t>ベッシ</t>
    </rPh>
    <rPh sb="42" eb="44">
      <t>ホカン</t>
    </rPh>
    <rPh sb="45" eb="47">
      <t>シエン</t>
    </rPh>
    <rPh sb="56" eb="58">
      <t>ツキベツ</t>
    </rPh>
    <rPh sb="58" eb="60">
      <t>キンリ</t>
    </rPh>
    <rPh sb="64" eb="66">
      <t>シエン</t>
    </rPh>
    <rPh sb="66" eb="68">
      <t>タンカ</t>
    </rPh>
    <rPh sb="69" eb="71">
      <t>ガイトウ</t>
    </rPh>
    <rPh sb="71" eb="72">
      <t>ツキ</t>
    </rPh>
    <rPh sb="72" eb="73">
      <t>ブン</t>
    </rPh>
    <rPh sb="76" eb="78">
      <t>ゴウケイ</t>
    </rPh>
    <rPh sb="96" eb="98">
      <t>キニュウ</t>
    </rPh>
    <phoneticPr fontId="1"/>
  </si>
  <si>
    <t>　支援対象開始期間別の平均保管月数については、出荷引渡月ごとの引渡数量により加重平均すること。なお、年度平均の算出に当たっては、各支援対象開始期間別の平均保管月数に当該期間の引渡数量を乗じて加重平均し、小数点第３位を四捨五入すること。</t>
    <rPh sb="1" eb="3">
      <t>シエン</t>
    </rPh>
    <rPh sb="3" eb="5">
      <t>タイショウ</t>
    </rPh>
    <rPh sb="5" eb="7">
      <t>カイシ</t>
    </rPh>
    <rPh sb="7" eb="9">
      <t>キカン</t>
    </rPh>
    <rPh sb="9" eb="10">
      <t>ベツ</t>
    </rPh>
    <rPh sb="11" eb="13">
      <t>ヘイキン</t>
    </rPh>
    <rPh sb="13" eb="15">
      <t>ホカン</t>
    </rPh>
    <rPh sb="15" eb="17">
      <t>ツキスウ</t>
    </rPh>
    <rPh sb="23" eb="25">
      <t>シュッカ</t>
    </rPh>
    <rPh sb="25" eb="27">
      <t>ヒキワタシ</t>
    </rPh>
    <rPh sb="27" eb="28">
      <t>ツキ</t>
    </rPh>
    <rPh sb="31" eb="33">
      <t>ヒキワタシ</t>
    </rPh>
    <rPh sb="33" eb="35">
      <t>スウリョウ</t>
    </rPh>
    <rPh sb="38" eb="40">
      <t>カジュウ</t>
    </rPh>
    <rPh sb="40" eb="42">
      <t>ヘイキン</t>
    </rPh>
    <rPh sb="50" eb="52">
      <t>ネンド</t>
    </rPh>
    <rPh sb="52" eb="54">
      <t>ヘイキン</t>
    </rPh>
    <rPh sb="55" eb="57">
      <t>サンシュツ</t>
    </rPh>
    <rPh sb="58" eb="59">
      <t>ア</t>
    </rPh>
    <rPh sb="64" eb="65">
      <t>カク</t>
    </rPh>
    <rPh sb="65" eb="67">
      <t>シエン</t>
    </rPh>
    <rPh sb="67" eb="69">
      <t>タイショウ</t>
    </rPh>
    <rPh sb="69" eb="71">
      <t>カイシ</t>
    </rPh>
    <rPh sb="71" eb="73">
      <t>キカン</t>
    </rPh>
    <rPh sb="73" eb="74">
      <t>ベツ</t>
    </rPh>
    <rPh sb="75" eb="77">
      <t>ヘイキン</t>
    </rPh>
    <rPh sb="77" eb="79">
      <t>ホカン</t>
    </rPh>
    <rPh sb="79" eb="81">
      <t>ツキスウ</t>
    </rPh>
    <rPh sb="82" eb="84">
      <t>トウガイ</t>
    </rPh>
    <rPh sb="84" eb="86">
      <t>キカン</t>
    </rPh>
    <rPh sb="87" eb="89">
      <t>ヒキワタシ</t>
    </rPh>
    <rPh sb="89" eb="91">
      <t>スウリョウ</t>
    </rPh>
    <rPh sb="92" eb="93">
      <t>ジョウ</t>
    </rPh>
    <rPh sb="95" eb="97">
      <t>カジュウ</t>
    </rPh>
    <rPh sb="97" eb="99">
      <t>ヘイキン</t>
    </rPh>
    <rPh sb="101" eb="104">
      <t>ショウスウテン</t>
    </rPh>
    <rPh sb="104" eb="105">
      <t>ダイ</t>
    </rPh>
    <rPh sb="106" eb="107">
      <t>イ</t>
    </rPh>
    <rPh sb="108" eb="112">
      <t>シシャゴニュウ</t>
    </rPh>
    <phoneticPr fontId="1"/>
  </si>
  <si>
    <t>　出荷引渡月ごとの支援額の算出に当たっては円未満を切り捨てること。</t>
    <rPh sb="1" eb="3">
      <t>シュッカ</t>
    </rPh>
    <rPh sb="3" eb="5">
      <t>ヒキワタシ</t>
    </rPh>
    <rPh sb="5" eb="6">
      <t>ツキ</t>
    </rPh>
    <rPh sb="9" eb="11">
      <t>シエン</t>
    </rPh>
    <rPh sb="11" eb="12">
      <t>ガク</t>
    </rPh>
    <rPh sb="13" eb="15">
      <t>サンシュツ</t>
    </rPh>
    <rPh sb="16" eb="17">
      <t>ア</t>
    </rPh>
    <rPh sb="21" eb="24">
      <t>エンミマン</t>
    </rPh>
    <rPh sb="25" eb="26">
      <t>キ</t>
    </rPh>
    <rPh sb="27" eb="28">
      <t>ス</t>
    </rPh>
    <phoneticPr fontId="1"/>
  </si>
  <si>
    <t>　収穫前契約については、令和２年産米を令和２年７月末までに締結した総契約数量が1,000実トン以上の申告者を加算対象とする。</t>
    <rPh sb="1" eb="3">
      <t>シュウカク</t>
    </rPh>
    <rPh sb="3" eb="4">
      <t>マエ</t>
    </rPh>
    <rPh sb="4" eb="6">
      <t>ケイヤク</t>
    </rPh>
    <rPh sb="12" eb="14">
      <t>レイワ</t>
    </rPh>
    <rPh sb="15" eb="16">
      <t>ネン</t>
    </rPh>
    <rPh sb="16" eb="17">
      <t>サン</t>
    </rPh>
    <rPh sb="17" eb="18">
      <t>マイ</t>
    </rPh>
    <rPh sb="19" eb="21">
      <t>レイワ</t>
    </rPh>
    <rPh sb="22" eb="23">
      <t>ネン</t>
    </rPh>
    <rPh sb="24" eb="26">
      <t>ガツマツ</t>
    </rPh>
    <rPh sb="29" eb="31">
      <t>テイケツ</t>
    </rPh>
    <rPh sb="33" eb="34">
      <t>ソウ</t>
    </rPh>
    <rPh sb="34" eb="36">
      <t>ケイヤク</t>
    </rPh>
    <rPh sb="36" eb="38">
      <t>スウリョウ</t>
    </rPh>
    <rPh sb="44" eb="45">
      <t>ジツ</t>
    </rPh>
    <rPh sb="47" eb="49">
      <t>イジョウ</t>
    </rPh>
    <rPh sb="50" eb="53">
      <t>シンコクシャ</t>
    </rPh>
    <rPh sb="54" eb="56">
      <t>カサン</t>
    </rPh>
    <rPh sb="56" eb="58">
      <t>タイショウ</t>
    </rPh>
    <phoneticPr fontId="1"/>
  </si>
  <si>
    <t>　単価については、年度平均単価（１（金利・保管料支援額）の（Ａ）欄）に、表の契約区分及び契約時期ごとに加算割合を乗じること。</t>
    <rPh sb="1" eb="3">
      <t>タンカ</t>
    </rPh>
    <rPh sb="9" eb="11">
      <t>ネンド</t>
    </rPh>
    <rPh sb="11" eb="13">
      <t>ヘイキン</t>
    </rPh>
    <rPh sb="13" eb="15">
      <t>タンカ</t>
    </rPh>
    <rPh sb="18" eb="20">
      <t>キンリ</t>
    </rPh>
    <rPh sb="21" eb="24">
      <t>ホカンリョウ</t>
    </rPh>
    <rPh sb="24" eb="26">
      <t>シエン</t>
    </rPh>
    <rPh sb="26" eb="27">
      <t>ガク</t>
    </rPh>
    <rPh sb="32" eb="33">
      <t>ラン</t>
    </rPh>
    <rPh sb="36" eb="37">
      <t>ヒョウ</t>
    </rPh>
    <rPh sb="38" eb="40">
      <t>ケイヤク</t>
    </rPh>
    <rPh sb="40" eb="42">
      <t>クブン</t>
    </rPh>
    <rPh sb="42" eb="43">
      <t>オヨ</t>
    </rPh>
    <rPh sb="44" eb="46">
      <t>ケイヤク</t>
    </rPh>
    <rPh sb="46" eb="48">
      <t>ジキ</t>
    </rPh>
    <rPh sb="51" eb="53">
      <t>カサン</t>
    </rPh>
    <rPh sb="53" eb="55">
      <t>ワリアイ</t>
    </rPh>
    <rPh sb="56" eb="57">
      <t>ジョウ</t>
    </rPh>
    <phoneticPr fontId="1"/>
  </si>
  <si>
    <t>３　集約経費支援額</t>
    <rPh sb="2" eb="4">
      <t>シュウヤク</t>
    </rPh>
    <rPh sb="4" eb="6">
      <t>ケイヒ</t>
    </rPh>
    <rPh sb="6" eb="8">
      <t>シエン</t>
    </rPh>
    <rPh sb="8" eb="9">
      <t>ガク</t>
    </rPh>
    <phoneticPr fontId="1"/>
  </si>
  <si>
    <t>４　支援額合計</t>
    <rPh sb="2" eb="4">
      <t>シエン</t>
    </rPh>
    <rPh sb="4" eb="5">
      <t>ガク</t>
    </rPh>
    <rPh sb="5" eb="7">
      <t>ゴウケイ</t>
    </rPh>
    <phoneticPr fontId="1"/>
  </si>
  <si>
    <t>　１　金利・保管料支援額</t>
    <rPh sb="3" eb="5">
      <t>キンリ</t>
    </rPh>
    <rPh sb="6" eb="9">
      <t>ホカンリョウ</t>
    </rPh>
    <rPh sb="9" eb="11">
      <t>シエン</t>
    </rPh>
    <rPh sb="11" eb="12">
      <t>ガク</t>
    </rPh>
    <phoneticPr fontId="1"/>
  </si>
  <si>
    <t>　３　集約経費支援額</t>
    <rPh sb="3" eb="5">
      <t>シュウヤク</t>
    </rPh>
    <rPh sb="5" eb="7">
      <t>ケイヒ</t>
    </rPh>
    <rPh sb="7" eb="9">
      <t>シエン</t>
    </rPh>
    <rPh sb="9" eb="10">
      <t>ガク</t>
    </rPh>
    <phoneticPr fontId="1"/>
  </si>
  <si>
    <t>　支援対象開始期間から出荷引渡月までの各単価欄については、別紙５－１の２（月別金利・保管料支援単価の算出）の⑦の月別金利・保管料支援単価の該当月分までを合計（販売引渡月は1/2を乗じる。）して記入すること。</t>
    <rPh sb="1" eb="3">
      <t>シエン</t>
    </rPh>
    <rPh sb="3" eb="5">
      <t>タイショウ</t>
    </rPh>
    <rPh sb="5" eb="7">
      <t>カイシ</t>
    </rPh>
    <rPh sb="7" eb="9">
      <t>キカン</t>
    </rPh>
    <rPh sb="11" eb="13">
      <t>シュッカ</t>
    </rPh>
    <rPh sb="13" eb="15">
      <t>ヒキワタシ</t>
    </rPh>
    <rPh sb="15" eb="16">
      <t>ツキ</t>
    </rPh>
    <rPh sb="19" eb="20">
      <t>カク</t>
    </rPh>
    <rPh sb="20" eb="22">
      <t>タンカ</t>
    </rPh>
    <rPh sb="22" eb="23">
      <t>ラン</t>
    </rPh>
    <rPh sb="29" eb="31">
      <t>ベッシ</t>
    </rPh>
    <rPh sb="42" eb="44">
      <t>ホカン</t>
    </rPh>
    <rPh sb="45" eb="47">
      <t>シエン</t>
    </rPh>
    <rPh sb="56" eb="58">
      <t>ツキベツ</t>
    </rPh>
    <rPh sb="58" eb="60">
      <t>キンリ</t>
    </rPh>
    <rPh sb="64" eb="66">
      <t>シエン</t>
    </rPh>
    <rPh sb="66" eb="68">
      <t>タンカ</t>
    </rPh>
    <rPh sb="69" eb="71">
      <t>ガイトウ</t>
    </rPh>
    <rPh sb="71" eb="72">
      <t>ツキ</t>
    </rPh>
    <rPh sb="72" eb="73">
      <t>ブン</t>
    </rPh>
    <rPh sb="76" eb="78">
      <t>ゴウケイ</t>
    </rPh>
    <rPh sb="96" eb="98">
      <t>キニュウ</t>
    </rPh>
    <phoneticPr fontId="1"/>
  </si>
  <si>
    <t>４　支援額合計（請求額）</t>
    <rPh sb="2" eb="4">
      <t>シエン</t>
    </rPh>
    <rPh sb="4" eb="5">
      <t>ガク</t>
    </rPh>
    <rPh sb="5" eb="7">
      <t>ゴウケイ</t>
    </rPh>
    <rPh sb="8" eb="10">
      <t>セイキュウ</t>
    </rPh>
    <rPh sb="10" eb="11">
      <t>ガク</t>
    </rPh>
    <phoneticPr fontId="1"/>
  </si>
  <si>
    <t>　複数年契約（連続する３つ以上の年産についての契約をいう。以下同じ。）については、次の①から③のいずれも満たす申告者を加算対象とする。①令和２年産米の複数年契約の契約総量が1,000実トン以上であること。②令和元年産米に複数年契約取引がある場合は、令和２年産米の契約総量が元年産の契約総量以下かつ個別の契約において令和２年産米の契約数量が令和元年産米の契約数量以下でない契約であること。③２年産米を取引初年とする契約であること。</t>
    <rPh sb="7" eb="9">
      <t>レンゾク</t>
    </rPh>
    <rPh sb="13" eb="15">
      <t>イジョウ</t>
    </rPh>
    <rPh sb="16" eb="18">
      <t>ネンサン</t>
    </rPh>
    <rPh sb="23" eb="25">
      <t>ケイヤク</t>
    </rPh>
    <rPh sb="29" eb="31">
      <t>イカ</t>
    </rPh>
    <rPh sb="31" eb="32">
      <t>オナ</t>
    </rPh>
    <phoneticPr fontId="1"/>
  </si>
  <si>
    <t>←この○を左の「有」又は「無」の上に移動させて記入してください。</t>
    <rPh sb="5" eb="6">
      <t>ヒダリ</t>
    </rPh>
    <rPh sb="8" eb="9">
      <t>ユウ</t>
    </rPh>
    <rPh sb="10" eb="11">
      <t>マタ</t>
    </rPh>
    <rPh sb="13" eb="14">
      <t>ム</t>
    </rPh>
    <rPh sb="16" eb="17">
      <t>ウエ</t>
    </rPh>
    <rPh sb="18" eb="20">
      <t>イドウ</t>
    </rPh>
    <rPh sb="23" eb="25">
      <t>キニュウ</t>
    </rPh>
    <phoneticPr fontId="1"/>
  </si>
  <si>
    <t>※ 国の補助金等への申請が無いもののみ申請ができます。</t>
    <rPh sb="13" eb="14">
      <t>ナ</t>
    </rPh>
    <rPh sb="19" eb="21">
      <t>シンセイ</t>
    </rPh>
    <phoneticPr fontId="1"/>
  </si>
  <si>
    <t>（※）国の補助金等への申請が無いもののみ申請ができます。</t>
    <rPh sb="3" eb="4">
      <t>クニ</t>
    </rPh>
    <rPh sb="5" eb="8">
      <t>ホジョキン</t>
    </rPh>
    <rPh sb="8" eb="9">
      <t>トウ</t>
    </rPh>
    <rPh sb="11" eb="13">
      <t>シンセイ</t>
    </rPh>
    <rPh sb="14" eb="15">
      <t>ナ</t>
    </rPh>
    <rPh sb="20" eb="22">
      <t>シンセイ</t>
    </rPh>
    <phoneticPr fontId="1"/>
  </si>
  <si>
    <t>令和３年４月</t>
    <rPh sb="0" eb="2">
      <t>レイワ</t>
    </rPh>
    <phoneticPr fontId="1"/>
  </si>
  <si>
    <t>令和３年
11月</t>
    <rPh sb="0" eb="2">
      <t>レイワ</t>
    </rPh>
    <rPh sb="3" eb="4">
      <t>ネン</t>
    </rPh>
    <rPh sb="7" eb="8">
      <t>ガツ</t>
    </rPh>
    <phoneticPr fontId="1"/>
  </si>
  <si>
    <t>９月</t>
    <phoneticPr fontId="1"/>
  </si>
  <si>
    <t>10月</t>
    <phoneticPr fontId="1"/>
  </si>
  <si>
    <t>令和４年
１月</t>
    <rPh sb="0" eb="2">
      <t>レイワ</t>
    </rPh>
    <rPh sb="3" eb="4">
      <t>ネン</t>
    </rPh>
    <rPh sb="6" eb="7">
      <t>ガツ</t>
    </rPh>
    <phoneticPr fontId="1"/>
  </si>
  <si>
    <t>令和　年　月　日</t>
    <rPh sb="0" eb="2">
      <t>レイワ</t>
    </rPh>
    <rPh sb="3" eb="4">
      <t>ネン</t>
    </rPh>
    <rPh sb="5" eb="6">
      <t>ガツ</t>
    </rPh>
    <rPh sb="7" eb="8">
      <t>ニチ</t>
    </rPh>
    <phoneticPr fontId="1"/>
  </si>
  <si>
    <t>　公益社団法人米穀安定供給確保支援機構　御中</t>
    <rPh sb="1" eb="3">
      <t>コウエキ</t>
    </rPh>
    <rPh sb="3" eb="7">
      <t>シャダンホウジン</t>
    </rPh>
    <rPh sb="7" eb="9">
      <t>ベイコク</t>
    </rPh>
    <rPh sb="9" eb="11">
      <t>アンテイ</t>
    </rPh>
    <rPh sb="11" eb="13">
      <t>キョウキュウ</t>
    </rPh>
    <rPh sb="13" eb="15">
      <t>カクホ</t>
    </rPh>
    <rPh sb="15" eb="17">
      <t>シエン</t>
    </rPh>
    <rPh sb="17" eb="19">
      <t>キコウ</t>
    </rPh>
    <rPh sb="20" eb="22">
      <t>オンチュウ</t>
    </rPh>
    <phoneticPr fontId="1"/>
  </si>
  <si>
    <r>
      <rPr>
        <u/>
        <sz val="22"/>
        <color theme="1"/>
        <rFont val="ＭＳ Ｐゴシック"/>
        <family val="3"/>
        <charset val="128"/>
      </rPr>
      <t>所在地または住所</t>
    </r>
    <r>
      <rPr>
        <sz val="22"/>
        <color theme="1"/>
        <rFont val="ＭＳ Ｐゴシック"/>
        <family val="3"/>
        <charset val="128"/>
      </rPr>
      <t>　〒</t>
    </r>
    <rPh sb="0" eb="3">
      <t>ショザイチ</t>
    </rPh>
    <rPh sb="6" eb="8">
      <t>ジュウショ</t>
    </rPh>
    <phoneticPr fontId="1"/>
  </si>
  <si>
    <t>氏名等</t>
    <rPh sb="0" eb="2">
      <t>シメイ</t>
    </rPh>
    <rPh sb="2" eb="3">
      <t>トウ</t>
    </rPh>
    <phoneticPr fontId="1"/>
  </si>
  <si>
    <t>電話番号</t>
    <rPh sb="0" eb="2">
      <t>デンワ</t>
    </rPh>
    <rPh sb="2" eb="4">
      <t>バンゴウ</t>
    </rPh>
    <phoneticPr fontId="1"/>
  </si>
  <si>
    <t>ＦＡＸ番号</t>
    <rPh sb="3" eb="5">
      <t>バンゴウ</t>
    </rPh>
    <phoneticPr fontId="1"/>
  </si>
  <si>
    <t>メールアドレス</t>
    <phoneticPr fontId="1"/>
  </si>
  <si>
    <t>（別紙４）</t>
    <rPh sb="1" eb="3">
      <t>ベッシ</t>
    </rPh>
    <phoneticPr fontId="1"/>
  </si>
  <si>
    <t>　売り急ぎ防止支援事業業務規程の第５条及び第６条の２項の規定に基づき、別紙４-１、４-２様式を提出します。</t>
    <rPh sb="1" eb="2">
      <t>ウ</t>
    </rPh>
    <rPh sb="11" eb="13">
      <t>ギョウム</t>
    </rPh>
    <rPh sb="13" eb="15">
      <t>キテイ</t>
    </rPh>
    <rPh sb="16" eb="17">
      <t>ダイ</t>
    </rPh>
    <rPh sb="18" eb="19">
      <t>ジョウ</t>
    </rPh>
    <rPh sb="19" eb="20">
      <t>オヨ</t>
    </rPh>
    <rPh sb="21" eb="22">
      <t>ダイ</t>
    </rPh>
    <rPh sb="23" eb="24">
      <t>ジョウ</t>
    </rPh>
    <rPh sb="26" eb="27">
      <t>コウ</t>
    </rPh>
    <rPh sb="28" eb="30">
      <t>キテイ</t>
    </rPh>
    <rPh sb="31" eb="32">
      <t>モト</t>
    </rPh>
    <rPh sb="35" eb="37">
      <t>ベッシ</t>
    </rPh>
    <rPh sb="44" eb="46">
      <t>ヨウシキ</t>
    </rPh>
    <rPh sb="47" eb="49">
      <t>テイシュツ</t>
    </rPh>
    <phoneticPr fontId="1"/>
  </si>
  <si>
    <t>（別紙５）</t>
    <rPh sb="1" eb="3">
      <t>ベッシ</t>
    </rPh>
    <phoneticPr fontId="1"/>
  </si>
  <si>
    <t>　売り急ぎ防止支援事業業務規程の第５条及び第６条の２項の規定に基づき、別紙５-１、５-２様式を提出します。</t>
    <rPh sb="1" eb="2">
      <t>ウ</t>
    </rPh>
    <rPh sb="11" eb="13">
      <t>ギョウム</t>
    </rPh>
    <rPh sb="13" eb="15">
      <t>キテイ</t>
    </rPh>
    <rPh sb="16" eb="17">
      <t>ダイ</t>
    </rPh>
    <rPh sb="18" eb="19">
      <t>ジョウ</t>
    </rPh>
    <rPh sb="19" eb="20">
      <t>オヨ</t>
    </rPh>
    <rPh sb="21" eb="22">
      <t>ダイ</t>
    </rPh>
    <rPh sb="23" eb="24">
      <t>ジョウ</t>
    </rPh>
    <rPh sb="26" eb="27">
      <t>コウ</t>
    </rPh>
    <rPh sb="28" eb="30">
      <t>キテイ</t>
    </rPh>
    <rPh sb="31" eb="32">
      <t>モト</t>
    </rPh>
    <rPh sb="35" eb="37">
      <t>ベッシ</t>
    </rPh>
    <rPh sb="44" eb="46">
      <t>ヨウシキ</t>
    </rPh>
    <rPh sb="47" eb="49">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</si>
</sst>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円/トン&quot;"/>
    <numFmt numFmtId="177" formatCode="&quot;（&quot;#,##0&quot;円/60kg）&quot;"/>
    <numFmt numFmtId="178" formatCode="#,##0.000;[Red]\-#,##0.000"/>
    <numFmt numFmtId="179" formatCode="#,###&quot;千円&quot;"/>
    <numFmt numFmtId="180" formatCode="#,###&quot;円&quot;"/>
    <numFmt numFmtId="181" formatCode="#,###"/>
    <numFmt numFmtId="182" formatCode="#,###.0"/>
  </numFmts>
  <fonts count="3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20"/>
      <name val="ＭＳ Ｐゴシック"/>
      <family val="3"/>
      <charset val="128"/>
      <scheme val="minor"/>
    </font>
    <font>
      <sz val="11"/>
      <name val="ＭＳ Ｐゴシック"/>
      <family val="3"/>
      <charset val="128"/>
      <scheme val="minor"/>
    </font>
    <font>
      <sz val="16"/>
      <name val="ＭＳ Ｐゴシック"/>
      <family val="3"/>
      <charset val="128"/>
      <scheme val="minor"/>
    </font>
    <font>
      <sz val="14"/>
      <name val="ＭＳ Ｐゴシック"/>
      <family val="3"/>
      <charset val="128"/>
      <scheme val="minor"/>
    </font>
    <font>
      <sz val="12"/>
      <name val="ＭＳ Ｐゴシック"/>
      <family val="3"/>
      <charset val="128"/>
      <scheme val="minor"/>
    </font>
    <font>
      <sz val="9"/>
      <name val="ＭＳ Ｐゴシック"/>
      <family val="3"/>
      <charset val="128"/>
      <scheme val="minor"/>
    </font>
    <font>
      <sz val="10"/>
      <name val="ＭＳ Ｐゴシック"/>
      <family val="3"/>
      <charset val="128"/>
      <scheme val="minor"/>
    </font>
    <font>
      <b/>
      <sz val="11"/>
      <name val="ＭＳ Ｐゴシック"/>
      <family val="3"/>
      <charset val="128"/>
      <scheme val="minor"/>
    </font>
    <font>
      <sz val="18"/>
      <name val="ＭＳ Ｐゴシック"/>
      <family val="3"/>
      <charset val="128"/>
      <scheme val="minor"/>
    </font>
    <font>
      <sz val="24"/>
      <name val="ＭＳ Ｐゴシック"/>
      <family val="3"/>
      <charset val="128"/>
      <scheme val="minor"/>
    </font>
    <font>
      <sz val="36"/>
      <name val="ＭＳ Ｐゴシック"/>
      <family val="3"/>
      <charset val="128"/>
      <scheme val="minor"/>
    </font>
    <font>
      <sz val="26"/>
      <name val="ＭＳ Ｐゴシック"/>
      <family val="3"/>
      <charset val="128"/>
      <scheme val="minor"/>
    </font>
    <font>
      <b/>
      <sz val="18"/>
      <color rgb="FFFF0000"/>
      <name val="ＭＳ Ｐゴシック"/>
      <family val="3"/>
      <charset val="128"/>
      <scheme val="minor"/>
    </font>
    <font>
      <sz val="24"/>
      <name val="ＭＳ Ｐゴシック"/>
      <family val="3"/>
      <charset val="128"/>
    </font>
    <font>
      <sz val="11"/>
      <color theme="1"/>
      <name val="ＭＳ Ｐゴシック"/>
      <family val="3"/>
      <charset val="128"/>
    </font>
    <font>
      <sz val="11"/>
      <color theme="1"/>
      <name val="ＭＳ Ｐゴシック"/>
      <family val="3"/>
      <charset val="128"/>
      <scheme val="minor"/>
    </font>
    <font>
      <sz val="22"/>
      <name val="ＭＳ Ｐゴシック"/>
      <family val="3"/>
      <charset val="128"/>
    </font>
    <font>
      <sz val="22"/>
      <color theme="1"/>
      <name val="ＭＳ Ｐゴシック"/>
      <family val="3"/>
      <charset val="128"/>
    </font>
    <font>
      <sz val="18"/>
      <name val="ＭＳ Ｐゴシック"/>
      <family val="3"/>
      <charset val="128"/>
    </font>
    <font>
      <u/>
      <sz val="22"/>
      <color theme="1"/>
      <name val="ＭＳ Ｐゴシック"/>
      <family val="3"/>
      <charset val="128"/>
    </font>
    <font>
      <sz val="11"/>
      <name val="ＭＳ Ｐゴシック"/>
      <family val="3"/>
      <charset val="128"/>
    </font>
    <font>
      <u/>
      <sz val="22"/>
      <name val="ＭＳ Ｐゴシック"/>
      <family val="3"/>
      <charset val="128"/>
    </font>
    <font>
      <b/>
      <sz val="26"/>
      <name val="ＭＳ Ｐゴシック"/>
      <family val="3"/>
      <charset val="128"/>
    </font>
    <font>
      <sz val="16"/>
      <name val="ＭＳ Ｐゴシック"/>
      <family val="3"/>
      <charset val="128"/>
    </font>
    <font>
      <b/>
      <sz val="26"/>
      <color theme="1"/>
      <name val="ＭＳ Ｐゴシック"/>
      <family val="3"/>
      <charset val="128"/>
    </font>
    <font>
      <sz val="23"/>
      <name val="ＭＳ Ｐゴシック"/>
      <family val="3"/>
      <charset val="128"/>
    </font>
    <font>
      <sz val="23"/>
      <color theme="1"/>
      <name val="ＭＳ Ｐゴシック"/>
      <family val="3"/>
      <charset val="128"/>
    </font>
  </fonts>
  <fills count="2">
    <fill>
      <patternFill patternType="none"/>
    </fill>
    <fill>
      <patternFill patternType="gray125"/>
    </fill>
  </fills>
  <borders count="86">
    <border>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double">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double">
        <color indexed="64"/>
      </left>
      <right style="double">
        <color indexed="64"/>
      </right>
      <top style="double">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double">
        <color indexed="64"/>
      </left>
      <right style="double">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diagonalDown="1">
      <left/>
      <right style="medium">
        <color indexed="64"/>
      </right>
      <top/>
      <bottom style="medium">
        <color indexed="64"/>
      </bottom>
      <diagonal style="thin">
        <color auto="1"/>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diagonalDown="1">
      <left/>
      <right/>
      <top/>
      <bottom style="medium">
        <color indexed="64"/>
      </bottom>
      <diagonal style="thin">
        <color indexed="64"/>
      </diagonal>
    </border>
    <border diagonalDown="1">
      <left style="medium">
        <color indexed="64"/>
      </left>
      <right/>
      <top/>
      <bottom style="medium">
        <color indexed="64"/>
      </bottom>
      <diagonal style="thin">
        <color indexed="64"/>
      </diagonal>
    </border>
    <border diagonalDown="1">
      <left/>
      <right style="medium">
        <color indexed="64"/>
      </right>
      <top style="medium">
        <color indexed="64"/>
      </top>
      <bottom/>
      <diagonal style="thin">
        <color indexed="64"/>
      </diagonal>
    </border>
    <border diagonalDown="1">
      <left/>
      <right/>
      <top style="medium">
        <color indexed="64"/>
      </top>
      <bottom/>
      <diagonal style="thin">
        <color indexed="64"/>
      </diagonal>
    </border>
    <border diagonalDown="1">
      <left style="medium">
        <color indexed="64"/>
      </left>
      <right/>
      <top style="medium">
        <color indexed="64"/>
      </top>
      <bottom/>
      <diagonal style="thin">
        <color auto="1"/>
      </diagonal>
    </border>
    <border diagonalUp="1">
      <left style="thin">
        <color indexed="64"/>
      </left>
      <right style="thin">
        <color indexed="64"/>
      </right>
      <top/>
      <bottom style="medium">
        <color indexed="64"/>
      </bottom>
      <diagonal style="thin">
        <color indexed="64"/>
      </diagonal>
    </border>
    <border diagonalDown="1">
      <left/>
      <right style="medium">
        <color indexed="64"/>
      </right>
      <top/>
      <bottom/>
      <diagonal style="thin">
        <color indexed="64"/>
      </diagonal>
    </border>
    <border diagonalDown="1">
      <left/>
      <right/>
      <top/>
      <bottom/>
      <diagonal style="thin">
        <color indexed="64"/>
      </diagonal>
    </border>
    <border diagonalDown="1">
      <left style="medium">
        <color indexed="64"/>
      </left>
      <right/>
      <top/>
      <bottom/>
      <diagonal style="thin">
        <color indexed="64"/>
      </diagonal>
    </border>
    <border>
      <left style="medium">
        <color indexed="64"/>
      </left>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thin">
        <color indexed="64"/>
      </left>
      <right style="double">
        <color indexed="64"/>
      </right>
      <top style="medium">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double">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70">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27" xfId="0" applyFont="1" applyBorder="1" applyAlignment="1">
      <alignment horizontal="center" vertical="center" wrapText="1"/>
    </xf>
    <xf numFmtId="0" fontId="7" fillId="0" borderId="2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0" xfId="0" applyFont="1" applyBorder="1" applyAlignment="1">
      <alignment horizontal="center" vertical="center" wrapText="1"/>
    </xf>
    <xf numFmtId="0" fontId="4" fillId="0" borderId="3" xfId="0" applyFont="1" applyBorder="1" applyAlignment="1">
      <alignment horizontal="right" vertical="center" wrapText="1"/>
    </xf>
    <xf numFmtId="0" fontId="4" fillId="0" borderId="27" xfId="0" applyFont="1" applyBorder="1" applyAlignment="1">
      <alignment horizontal="right" vertical="center" wrapText="1"/>
    </xf>
    <xf numFmtId="0" fontId="4" fillId="0" borderId="39" xfId="0" applyFont="1" applyBorder="1" applyAlignment="1">
      <alignment horizontal="right" vertical="center" wrapText="1"/>
    </xf>
    <xf numFmtId="38" fontId="7" fillId="0" borderId="13" xfId="1" applyFont="1" applyBorder="1">
      <alignment vertical="center"/>
    </xf>
    <xf numFmtId="38" fontId="7" fillId="0" borderId="33" xfId="1" applyFont="1" applyBorder="1">
      <alignment vertical="center"/>
    </xf>
    <xf numFmtId="38" fontId="7" fillId="0" borderId="16" xfId="0" applyNumberFormat="1" applyFont="1" applyBorder="1" applyAlignment="1">
      <alignment horizontal="right" vertical="center"/>
    </xf>
    <xf numFmtId="38" fontId="7" fillId="0" borderId="37" xfId="0" applyNumberFormat="1" applyFont="1" applyBorder="1" applyAlignment="1">
      <alignment horizontal="right" vertical="center"/>
    </xf>
    <xf numFmtId="0" fontId="7" fillId="0" borderId="0" xfId="0" applyFont="1" applyAlignment="1">
      <alignment horizontal="right" vertical="top"/>
    </xf>
    <xf numFmtId="0" fontId="7" fillId="0" borderId="14" xfId="0" applyFont="1" applyBorder="1" applyAlignment="1">
      <alignment horizontal="center" vertical="center"/>
    </xf>
    <xf numFmtId="0" fontId="9" fillId="0" borderId="18" xfId="0" applyFont="1" applyBorder="1" applyAlignment="1">
      <alignment horizontal="left" vertical="center" wrapText="1"/>
    </xf>
    <xf numFmtId="0" fontId="9" fillId="0" borderId="18" xfId="0" applyFont="1" applyBorder="1" applyAlignment="1">
      <alignment horizontal="center" vertical="center"/>
    </xf>
    <xf numFmtId="0" fontId="9" fillId="0" borderId="24" xfId="0" applyFont="1" applyBorder="1" applyAlignment="1">
      <alignment horizontal="center" vertical="center"/>
    </xf>
    <xf numFmtId="0" fontId="4" fillId="0" borderId="6" xfId="0" applyFont="1" applyBorder="1" applyAlignment="1">
      <alignment horizontal="right" vertical="center"/>
    </xf>
    <xf numFmtId="0" fontId="4" fillId="0" borderId="5" xfId="0" applyFont="1" applyBorder="1" applyAlignment="1">
      <alignment horizontal="right" vertical="center"/>
    </xf>
    <xf numFmtId="0" fontId="4" fillId="0" borderId="39" xfId="0" applyFont="1" applyBorder="1" applyAlignment="1">
      <alignment horizontal="right" vertical="center"/>
    </xf>
    <xf numFmtId="0" fontId="7" fillId="0" borderId="28" xfId="0" applyFont="1" applyBorder="1" applyAlignment="1">
      <alignment horizontal="right" vertical="center"/>
    </xf>
    <xf numFmtId="38" fontId="7" fillId="0" borderId="46" xfId="0" applyNumberFormat="1" applyFont="1" applyBorder="1">
      <alignment vertical="center"/>
    </xf>
    <xf numFmtId="38" fontId="4" fillId="0" borderId="0" xfId="1" applyFont="1">
      <alignment vertical="center"/>
    </xf>
    <xf numFmtId="0" fontId="7" fillId="0" borderId="15" xfId="0" applyFont="1" applyBorder="1" applyAlignment="1">
      <alignment horizontal="right" vertical="center"/>
    </xf>
    <xf numFmtId="0" fontId="4" fillId="0" borderId="0" xfId="0" applyFont="1" applyAlignment="1">
      <alignment vertical="center" wrapText="1"/>
    </xf>
    <xf numFmtId="180" fontId="4" fillId="0" borderId="0" xfId="0" applyNumberFormat="1" applyFont="1">
      <alignment vertical="center"/>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52" xfId="0" applyFont="1" applyBorder="1" applyAlignment="1">
      <alignment horizontal="left" vertical="center" wrapText="1"/>
    </xf>
    <xf numFmtId="0" fontId="9" fillId="0" borderId="44" xfId="0" applyFont="1" applyBorder="1" applyAlignment="1">
      <alignment horizontal="left" vertical="center" wrapText="1"/>
    </xf>
    <xf numFmtId="0" fontId="9" fillId="0" borderId="2" xfId="0" applyFont="1" applyBorder="1" applyAlignment="1">
      <alignment horizontal="right" vertical="center"/>
    </xf>
    <xf numFmtId="0" fontId="9" fillId="0" borderId="3" xfId="0" applyFont="1" applyBorder="1" applyAlignment="1">
      <alignment horizontal="right" vertical="center"/>
    </xf>
    <xf numFmtId="0" fontId="9" fillId="0" borderId="27" xfId="0" applyFont="1" applyBorder="1" applyAlignment="1">
      <alignment horizontal="right" vertical="center"/>
    </xf>
    <xf numFmtId="0" fontId="9" fillId="0" borderId="48" xfId="0" applyFont="1" applyBorder="1" applyAlignment="1">
      <alignment horizontal="right" vertical="center" wrapText="1"/>
    </xf>
    <xf numFmtId="0" fontId="9" fillId="0" borderId="3" xfId="0" applyFont="1" applyBorder="1" applyAlignment="1">
      <alignment horizontal="right" vertical="center" wrapText="1"/>
    </xf>
    <xf numFmtId="0" fontId="9" fillId="0" borderId="19" xfId="0" applyFont="1" applyBorder="1" applyAlignment="1">
      <alignment horizontal="right" vertical="center" wrapText="1"/>
    </xf>
    <xf numFmtId="182" fontId="7" fillId="0" borderId="23" xfId="1" applyNumberFormat="1" applyFont="1" applyBorder="1">
      <alignment vertical="center"/>
    </xf>
    <xf numFmtId="181" fontId="7" fillId="0" borderId="50" xfId="1" applyNumberFormat="1" applyFont="1" applyBorder="1" applyAlignment="1">
      <alignment horizontal="right" vertical="center"/>
    </xf>
    <xf numFmtId="181" fontId="7" fillId="0" borderId="23" xfId="1" applyNumberFormat="1" applyFont="1" applyBorder="1" applyAlignment="1">
      <alignment horizontal="right" vertical="center"/>
    </xf>
    <xf numFmtId="181" fontId="7" fillId="0" borderId="56" xfId="1" applyNumberFormat="1" applyFont="1" applyBorder="1" applyAlignment="1">
      <alignment horizontal="right" vertical="center"/>
    </xf>
    <xf numFmtId="182" fontId="7" fillId="0" borderId="13" xfId="1" applyNumberFormat="1" applyFont="1" applyBorder="1">
      <alignment vertical="center"/>
    </xf>
    <xf numFmtId="181" fontId="7" fillId="0" borderId="57" xfId="1" applyNumberFormat="1" applyFont="1" applyBorder="1" applyAlignment="1">
      <alignment horizontal="right" vertical="center"/>
    </xf>
    <xf numFmtId="181" fontId="7" fillId="0" borderId="13" xfId="1" applyNumberFormat="1" applyFont="1" applyBorder="1" applyAlignment="1">
      <alignment horizontal="right" vertical="center"/>
    </xf>
    <xf numFmtId="181" fontId="7" fillId="0" borderId="58" xfId="1" applyNumberFormat="1" applyFont="1" applyBorder="1" applyAlignment="1">
      <alignment horizontal="right" vertical="center"/>
    </xf>
    <xf numFmtId="182" fontId="7" fillId="0" borderId="33" xfId="1" applyNumberFormat="1" applyFont="1" applyBorder="1">
      <alignment vertical="center"/>
    </xf>
    <xf numFmtId="181" fontId="7" fillId="0" borderId="59" xfId="1" applyNumberFormat="1" applyFont="1" applyBorder="1" applyAlignment="1">
      <alignment horizontal="right" vertical="center"/>
    </xf>
    <xf numFmtId="181" fontId="7" fillId="0" borderId="33" xfId="1" applyNumberFormat="1" applyFont="1" applyBorder="1" applyAlignment="1">
      <alignment horizontal="right" vertical="center"/>
    </xf>
    <xf numFmtId="181" fontId="7" fillId="0" borderId="17" xfId="1" applyNumberFormat="1" applyFont="1" applyBorder="1" applyAlignment="1">
      <alignment horizontal="right" vertical="center"/>
    </xf>
    <xf numFmtId="181" fontId="7" fillId="0" borderId="18" xfId="1" applyNumberFormat="1" applyFont="1" applyBorder="1" applyAlignment="1">
      <alignment horizontal="right" vertical="center"/>
    </xf>
    <xf numFmtId="181" fontId="7" fillId="0" borderId="73" xfId="1" applyNumberFormat="1" applyFont="1" applyBorder="1" applyAlignment="1">
      <alignment horizontal="center" vertical="center"/>
    </xf>
    <xf numFmtId="181" fontId="7" fillId="0" borderId="16" xfId="1" applyNumberFormat="1" applyFont="1" applyBorder="1" applyAlignment="1">
      <alignment horizontal="right" vertical="center"/>
    </xf>
    <xf numFmtId="181" fontId="7" fillId="0" borderId="52" xfId="1" applyNumberFormat="1" applyFont="1" applyBorder="1" applyAlignment="1">
      <alignment horizontal="right" vertical="center"/>
    </xf>
    <xf numFmtId="181" fontId="7" fillId="0" borderId="78" xfId="1" applyNumberFormat="1" applyFont="1" applyBorder="1" applyAlignment="1">
      <alignment horizontal="right" vertical="center"/>
    </xf>
    <xf numFmtId="0" fontId="7" fillId="0" borderId="5" xfId="0" applyFont="1" applyBorder="1" applyAlignment="1">
      <alignment horizontal="center" vertical="center"/>
    </xf>
    <xf numFmtId="0" fontId="7" fillId="0" borderId="20" xfId="0" applyFont="1" applyBorder="1" applyAlignment="1">
      <alignment horizontal="center" vertical="center"/>
    </xf>
    <xf numFmtId="0" fontId="9" fillId="0" borderId="16" xfId="0" applyFont="1" applyBorder="1" applyAlignment="1">
      <alignment horizontal="center" vertical="center" wrapText="1"/>
    </xf>
    <xf numFmtId="0" fontId="9" fillId="0" borderId="52" xfId="0" applyFont="1" applyBorder="1" applyAlignment="1">
      <alignment horizontal="center" vertical="center"/>
    </xf>
    <xf numFmtId="0" fontId="9" fillId="0" borderId="61" xfId="0" applyFont="1" applyBorder="1" applyAlignment="1">
      <alignment horizontal="center" vertical="center"/>
    </xf>
    <xf numFmtId="0" fontId="9" fillId="0" borderId="48" xfId="0" applyFont="1" applyBorder="1" applyAlignment="1">
      <alignment horizontal="right" vertical="center"/>
    </xf>
    <xf numFmtId="0" fontId="9" fillId="0" borderId="1" xfId="0" applyFont="1" applyBorder="1" applyAlignment="1">
      <alignment horizontal="right" vertical="center"/>
    </xf>
    <xf numFmtId="0" fontId="9" fillId="0" borderId="38" xfId="0" applyFont="1" applyBorder="1" applyAlignment="1">
      <alignment horizontal="right" vertical="center"/>
    </xf>
    <xf numFmtId="0" fontId="9" fillId="0" borderId="20" xfId="0" applyFont="1" applyBorder="1" applyAlignment="1">
      <alignment horizontal="right" vertical="center"/>
    </xf>
    <xf numFmtId="181" fontId="7" fillId="0" borderId="16" xfId="1" applyNumberFormat="1" applyFont="1" applyBorder="1">
      <alignment vertical="center"/>
    </xf>
    <xf numFmtId="181" fontId="7" fillId="0" borderId="52" xfId="1" applyNumberFormat="1" applyFont="1" applyBorder="1">
      <alignment vertical="center"/>
    </xf>
    <xf numFmtId="181" fontId="7" fillId="0" borderId="18" xfId="1" applyNumberFormat="1" applyFont="1" applyBorder="1">
      <alignment vertical="center"/>
    </xf>
    <xf numFmtId="181" fontId="7" fillId="0" borderId="61" xfId="1" applyNumberFormat="1" applyFont="1" applyBorder="1">
      <alignment vertical="center"/>
    </xf>
    <xf numFmtId="0" fontId="7" fillId="0" borderId="1" xfId="0" applyFont="1" applyBorder="1" applyAlignment="1">
      <alignment horizontal="center" vertical="center"/>
    </xf>
    <xf numFmtId="0" fontId="9" fillId="0" borderId="61" xfId="0" applyFont="1" applyBorder="1" applyAlignment="1">
      <alignment horizontal="left" vertical="center" wrapText="1"/>
    </xf>
    <xf numFmtId="181" fontId="7" fillId="0" borderId="45" xfId="1" applyNumberFormat="1" applyFont="1" applyBorder="1">
      <alignment vertical="center"/>
    </xf>
    <xf numFmtId="181" fontId="7" fillId="0" borderId="12" xfId="1" applyNumberFormat="1" applyFont="1" applyBorder="1">
      <alignment vertical="center"/>
    </xf>
    <xf numFmtId="181" fontId="7" fillId="0" borderId="34" xfId="1" applyNumberFormat="1" applyFont="1" applyBorder="1">
      <alignment vertical="center"/>
    </xf>
    <xf numFmtId="181" fontId="7" fillId="0" borderId="65" xfId="1" applyNumberFormat="1" applyFont="1" applyBorder="1">
      <alignment vertical="center"/>
    </xf>
    <xf numFmtId="0" fontId="4" fillId="0" borderId="25" xfId="0" applyFont="1" applyBorder="1">
      <alignment vertical="center"/>
    </xf>
    <xf numFmtId="38" fontId="7" fillId="0" borderId="28" xfId="1" applyFont="1" applyBorder="1">
      <alignment vertical="center"/>
    </xf>
    <xf numFmtId="38" fontId="7" fillId="0" borderId="9" xfId="1" applyFont="1" applyBorder="1">
      <alignment vertical="center"/>
    </xf>
    <xf numFmtId="38" fontId="7" fillId="0" borderId="36" xfId="1" applyFont="1" applyBorder="1">
      <alignment vertical="center"/>
    </xf>
    <xf numFmtId="0" fontId="4" fillId="0" borderId="0" xfId="0" applyFont="1" applyAlignment="1">
      <alignment horizontal="right" vertical="top"/>
    </xf>
    <xf numFmtId="0" fontId="4" fillId="0" borderId="0" xfId="0" applyFont="1" applyAlignment="1">
      <alignment horizontal="center" vertical="center"/>
    </xf>
    <xf numFmtId="0" fontId="4" fillId="0" borderId="27" xfId="0" applyFont="1" applyBorder="1" applyAlignment="1">
      <alignment horizontal="center" vertical="center" textRotation="255"/>
    </xf>
    <xf numFmtId="0" fontId="4" fillId="0" borderId="2" xfId="0" applyFont="1" applyBorder="1" applyAlignment="1">
      <alignment horizontal="right"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38" fontId="7" fillId="0" borderId="35" xfId="0" applyNumberFormat="1" applyFont="1" applyBorder="1">
      <alignment vertical="center"/>
    </xf>
    <xf numFmtId="38" fontId="7" fillId="0" borderId="6" xfId="1" applyFont="1" applyBorder="1">
      <alignment vertical="center"/>
    </xf>
    <xf numFmtId="0" fontId="4" fillId="0" borderId="0" xfId="0" applyFont="1" applyAlignment="1">
      <alignment horizontal="center" vertical="center" textRotation="255"/>
    </xf>
    <xf numFmtId="176" fontId="7" fillId="0" borderId="0" xfId="1" applyNumberFormat="1" applyFont="1" applyAlignment="1">
      <alignment horizontal="right" vertical="center"/>
    </xf>
    <xf numFmtId="38" fontId="7" fillId="0" borderId="25" xfId="1" applyFont="1" applyBorder="1">
      <alignment vertical="center"/>
    </xf>
    <xf numFmtId="177" fontId="7" fillId="0" borderId="25" xfId="1" applyNumberFormat="1" applyFont="1" applyBorder="1">
      <alignment vertical="center"/>
    </xf>
    <xf numFmtId="0" fontId="4" fillId="0" borderId="19" xfId="0" applyFont="1" applyBorder="1">
      <alignment vertical="center"/>
    </xf>
    <xf numFmtId="0" fontId="4" fillId="0" borderId="27" xfId="0" applyFont="1" applyBorder="1">
      <alignment vertical="center"/>
    </xf>
    <xf numFmtId="0" fontId="4" fillId="0" borderId="38" xfId="0" applyFont="1" applyBorder="1">
      <alignment vertical="center"/>
    </xf>
    <xf numFmtId="179" fontId="10" fillId="0" borderId="0" xfId="1" applyNumberFormat="1" applyFont="1" applyAlignment="1">
      <alignment horizontal="right" vertical="center"/>
    </xf>
    <xf numFmtId="0" fontId="4" fillId="0" borderId="0" xfId="0" applyFont="1" applyAlignment="1">
      <alignment horizontal="left" vertical="top" wrapText="1"/>
    </xf>
    <xf numFmtId="181" fontId="7" fillId="0" borderId="0" xfId="1" applyNumberFormat="1" applyFont="1">
      <alignment vertical="center"/>
    </xf>
    <xf numFmtId="181" fontId="7" fillId="0" borderId="0" xfId="1" applyNumberFormat="1" applyFont="1" applyAlignment="1">
      <alignment horizontal="right" vertical="center"/>
    </xf>
    <xf numFmtId="0" fontId="7" fillId="0" borderId="0" xfId="0" applyFont="1" applyAlignment="1">
      <alignment horizontal="center" vertical="center"/>
    </xf>
    <xf numFmtId="40" fontId="7" fillId="0" borderId="0" xfId="1" applyNumberFormat="1" applyFont="1">
      <alignment vertical="center"/>
    </xf>
    <xf numFmtId="181" fontId="7" fillId="0" borderId="0" xfId="1" applyNumberFormat="1" applyFont="1" applyAlignment="1">
      <alignment horizontal="center" vertical="center"/>
    </xf>
    <xf numFmtId="40" fontId="7" fillId="0" borderId="17" xfId="1" applyNumberFormat="1" applyFont="1" applyBorder="1">
      <alignment vertical="center"/>
    </xf>
    <xf numFmtId="181" fontId="7" fillId="0" borderId="73" xfId="1" applyNumberFormat="1" applyFont="1" applyBorder="1">
      <alignment vertical="center"/>
    </xf>
    <xf numFmtId="40" fontId="7" fillId="0" borderId="32" xfId="1" applyNumberFormat="1" applyFont="1" applyBorder="1" applyAlignment="1">
      <alignment horizontal="right" vertical="center"/>
    </xf>
    <xf numFmtId="181" fontId="7" fillId="0" borderId="31" xfId="1" applyNumberFormat="1" applyFont="1" applyBorder="1" applyAlignment="1">
      <alignment horizontal="right" vertical="center"/>
    </xf>
    <xf numFmtId="40" fontId="7" fillId="0" borderId="10" xfId="1" applyNumberFormat="1" applyFont="1" applyBorder="1" applyAlignment="1">
      <alignment horizontal="right" vertical="center"/>
    </xf>
    <xf numFmtId="181" fontId="7" fillId="0" borderId="11" xfId="1" applyNumberFormat="1" applyFont="1" applyBorder="1" applyAlignment="1">
      <alignment horizontal="right" vertical="center"/>
    </xf>
    <xf numFmtId="181" fontId="7" fillId="0" borderId="10" xfId="1" applyNumberFormat="1" applyFont="1" applyBorder="1" applyAlignment="1">
      <alignment horizontal="right" vertical="center"/>
    </xf>
    <xf numFmtId="40" fontId="7" fillId="0" borderId="22" xfId="1" applyNumberFormat="1" applyFont="1" applyBorder="1" applyAlignment="1">
      <alignment horizontal="right" vertical="center"/>
    </xf>
    <xf numFmtId="181" fontId="7" fillId="0" borderId="21" xfId="1" applyNumberFormat="1" applyFont="1" applyBorder="1" applyAlignment="1">
      <alignment horizontal="right" vertical="center"/>
    </xf>
    <xf numFmtId="181" fontId="7" fillId="0" borderId="22" xfId="1" applyNumberFormat="1" applyFont="1" applyBorder="1" applyAlignment="1">
      <alignment horizontal="right" vertical="center"/>
    </xf>
    <xf numFmtId="0" fontId="7" fillId="0" borderId="51" xfId="0" applyFont="1" applyBorder="1" applyAlignment="1">
      <alignment horizontal="center" vertical="center"/>
    </xf>
    <xf numFmtId="0" fontId="7" fillId="0" borderId="7" xfId="0" applyFont="1" applyBorder="1" applyAlignment="1">
      <alignment horizontal="center" vertical="center"/>
    </xf>
    <xf numFmtId="0" fontId="4" fillId="0" borderId="81" xfId="0" applyFont="1" applyBorder="1" applyAlignment="1">
      <alignment horizontal="right" vertical="center"/>
    </xf>
    <xf numFmtId="0" fontId="3" fillId="0" borderId="0" xfId="0" applyFont="1" applyAlignment="1">
      <alignment horizontal="center" vertical="center"/>
    </xf>
    <xf numFmtId="0" fontId="7" fillId="0" borderId="53" xfId="0" applyFont="1" applyBorder="1" applyAlignment="1">
      <alignment horizontal="right" vertical="center"/>
    </xf>
    <xf numFmtId="0" fontId="7" fillId="0" borderId="54" xfId="0" applyFont="1" applyBorder="1" applyAlignment="1">
      <alignment horizontal="right" vertical="center"/>
    </xf>
    <xf numFmtId="38" fontId="7" fillId="0" borderId="82" xfId="0" applyNumberFormat="1" applyFont="1" applyBorder="1">
      <alignment vertical="center"/>
    </xf>
    <xf numFmtId="181" fontId="7" fillId="0" borderId="55" xfId="1" applyNumberFormat="1" applyFont="1" applyBorder="1" applyAlignment="1">
      <alignment horizontal="right" vertical="center"/>
    </xf>
    <xf numFmtId="0" fontId="6" fillId="0" borderId="51" xfId="0" applyFont="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horizontal="center" vertical="center" wrapText="1"/>
    </xf>
    <xf numFmtId="0" fontId="6" fillId="0" borderId="54" xfId="0" applyFont="1" applyBorder="1" applyAlignment="1">
      <alignment horizontal="center" vertical="center" wrapText="1"/>
    </xf>
    <xf numFmtId="0" fontId="11" fillId="0" borderId="0" xfId="0" applyFont="1">
      <alignment vertical="center"/>
    </xf>
    <xf numFmtId="38" fontId="7" fillId="0" borderId="83" xfId="0" applyNumberFormat="1" applyFont="1" applyBorder="1">
      <alignment vertical="center"/>
    </xf>
    <xf numFmtId="181" fontId="7" fillId="0" borderId="28" xfId="1" applyNumberFormat="1" applyFont="1" applyBorder="1" applyAlignment="1">
      <alignment horizontal="right" vertical="center"/>
    </xf>
    <xf numFmtId="181" fontId="7" fillId="0" borderId="85" xfId="1" applyNumberFormat="1" applyFont="1" applyBorder="1" applyAlignment="1">
      <alignment horizontal="right" vertical="center"/>
    </xf>
    <xf numFmtId="0" fontId="9" fillId="0" borderId="26" xfId="0" applyFont="1" applyBorder="1" applyAlignment="1">
      <alignment horizontal="left" vertical="center" wrapText="1"/>
    </xf>
    <xf numFmtId="181" fontId="7" fillId="0" borderId="36" xfId="1" applyNumberFormat="1" applyFont="1" applyBorder="1" applyAlignment="1">
      <alignment horizontal="right" vertical="center"/>
    </xf>
    <xf numFmtId="0" fontId="4" fillId="0" borderId="38" xfId="0" applyFont="1" applyBorder="1" applyAlignment="1">
      <alignment vertical="top"/>
    </xf>
    <xf numFmtId="0" fontId="4" fillId="0" borderId="27" xfId="0" applyFont="1" applyBorder="1" applyAlignment="1">
      <alignment vertical="top"/>
    </xf>
    <xf numFmtId="0" fontId="5" fillId="0" borderId="38" xfId="0" applyFont="1" applyBorder="1" applyAlignment="1">
      <alignment wrapText="1"/>
    </xf>
    <xf numFmtId="0" fontId="5" fillId="0" borderId="27" xfId="0" applyFont="1" applyBorder="1" applyAlignment="1">
      <alignment wrapText="1"/>
    </xf>
    <xf numFmtId="0" fontId="5" fillId="0" borderId="19" xfId="0" applyFont="1" applyBorder="1" applyAlignment="1">
      <alignment wrapText="1"/>
    </xf>
    <xf numFmtId="0" fontId="6" fillId="0" borderId="38" xfId="0" applyFont="1" applyBorder="1" applyAlignment="1">
      <alignment vertical="center" wrapText="1"/>
    </xf>
    <xf numFmtId="0" fontId="6" fillId="0" borderId="27" xfId="0" applyFont="1" applyBorder="1" applyAlignment="1">
      <alignment vertical="center" wrapText="1"/>
    </xf>
    <xf numFmtId="0" fontId="6" fillId="0" borderId="19" xfId="0" applyFont="1" applyBorder="1" applyAlignment="1">
      <alignment vertical="center" wrapText="1"/>
    </xf>
    <xf numFmtId="0" fontId="4" fillId="0" borderId="38" xfId="0" applyFont="1" applyBorder="1" applyAlignment="1">
      <alignment horizontal="center" vertical="center"/>
    </xf>
    <xf numFmtId="0" fontId="4" fillId="0" borderId="2" xfId="0" applyFont="1" applyBorder="1" applyAlignment="1">
      <alignment horizontal="center" vertical="center"/>
    </xf>
    <xf numFmtId="0" fontId="7" fillId="0" borderId="2"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center" vertical="center"/>
    </xf>
    <xf numFmtId="0" fontId="7" fillId="0" borderId="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6" xfId="0" applyFont="1" applyBorder="1" applyAlignment="1">
      <alignment horizontal="center" vertical="center"/>
    </xf>
    <xf numFmtId="0" fontId="7" fillId="0" borderId="8" xfId="0" applyFont="1" applyBorder="1" applyAlignment="1">
      <alignment horizontal="right" vertical="center"/>
    </xf>
    <xf numFmtId="0" fontId="7" fillId="0" borderId="42" xfId="0" applyFont="1" applyBorder="1" applyAlignment="1">
      <alignment horizontal="right" vertical="center"/>
    </xf>
    <xf numFmtId="0" fontId="6" fillId="0" borderId="19" xfId="0" applyFont="1" applyBorder="1" applyAlignment="1">
      <alignment horizontal="right" vertical="center"/>
    </xf>
    <xf numFmtId="0" fontId="12" fillId="0" borderId="0" xfId="0" applyFont="1">
      <alignment vertical="center"/>
    </xf>
    <xf numFmtId="0" fontId="7" fillId="0" borderId="0" xfId="0" applyFont="1" applyAlignment="1">
      <alignment horizontal="left" vertical="center"/>
    </xf>
    <xf numFmtId="0" fontId="7" fillId="0" borderId="0" xfId="0" applyFont="1" applyAlignment="1">
      <alignment horizontal="right" vertical="center"/>
    </xf>
    <xf numFmtId="0" fontId="14" fillId="0" borderId="0" xfId="0" applyFont="1">
      <alignment vertical="center"/>
    </xf>
    <xf numFmtId="0" fontId="6" fillId="0" borderId="0" xfId="0" applyFont="1" applyAlignment="1">
      <alignment horizontal="right" vertical="top"/>
    </xf>
    <xf numFmtId="0" fontId="6" fillId="0" borderId="27" xfId="0" applyFont="1" applyBorder="1">
      <alignment vertical="center"/>
    </xf>
    <xf numFmtId="0" fontId="7" fillId="0" borderId="22" xfId="0" applyFont="1" applyBorder="1" applyAlignment="1" applyProtection="1">
      <alignment horizontal="center" vertical="center"/>
      <protection locked="0"/>
    </xf>
    <xf numFmtId="38" fontId="7" fillId="0" borderId="23" xfId="1" applyFont="1" applyBorder="1" applyProtection="1">
      <alignment vertical="center"/>
      <protection locked="0"/>
    </xf>
    <xf numFmtId="38" fontId="7" fillId="0" borderId="23" xfId="1" applyFont="1" applyBorder="1" applyAlignment="1" applyProtection="1">
      <alignment horizontal="right" vertical="center"/>
      <protection locked="0"/>
    </xf>
    <xf numFmtId="0" fontId="7" fillId="0" borderId="10" xfId="0" applyFont="1" applyBorder="1" applyAlignment="1" applyProtection="1">
      <alignment horizontal="center" vertical="center"/>
      <protection locked="0"/>
    </xf>
    <xf numFmtId="38" fontId="7" fillId="0" borderId="13" xfId="1" applyFont="1" applyBorder="1" applyProtection="1">
      <alignment vertical="center"/>
      <protection locked="0"/>
    </xf>
    <xf numFmtId="38" fontId="7" fillId="0" borderId="13" xfId="1" applyFont="1" applyBorder="1" applyAlignment="1" applyProtection="1">
      <alignment horizontal="right" vertical="center"/>
      <protection locked="0"/>
    </xf>
    <xf numFmtId="0" fontId="7" fillId="0" borderId="32" xfId="0" applyFont="1" applyBorder="1" applyAlignment="1" applyProtection="1">
      <alignment horizontal="center" vertical="center"/>
      <protection locked="0"/>
    </xf>
    <xf numFmtId="38" fontId="7" fillId="0" borderId="33" xfId="1" applyFont="1" applyBorder="1" applyProtection="1">
      <alignment vertical="center"/>
      <protection locked="0"/>
    </xf>
    <xf numFmtId="38" fontId="7" fillId="0" borderId="33" xfId="1" applyFont="1" applyBorder="1" applyAlignment="1" applyProtection="1">
      <alignment horizontal="right" vertical="center"/>
      <protection locked="0"/>
    </xf>
    <xf numFmtId="38" fontId="7" fillId="0" borderId="35" xfId="1" applyFont="1" applyBorder="1" applyProtection="1">
      <alignment vertical="center"/>
      <protection locked="0"/>
    </xf>
    <xf numFmtId="178" fontId="7" fillId="0" borderId="22" xfId="1" applyNumberFormat="1" applyFont="1" applyBorder="1" applyAlignment="1" applyProtection="1">
      <alignment horizontal="right" vertical="center"/>
      <protection locked="0"/>
    </xf>
    <xf numFmtId="178" fontId="7" fillId="0" borderId="17" xfId="1" applyNumberFormat="1" applyFont="1" applyBorder="1" applyAlignment="1" applyProtection="1">
      <alignment horizontal="right" vertical="center"/>
      <protection locked="0"/>
    </xf>
    <xf numFmtId="181" fontId="7" fillId="0" borderId="22" xfId="1" applyNumberFormat="1" applyFont="1" applyBorder="1" applyAlignment="1" applyProtection="1">
      <alignment horizontal="right" vertical="center"/>
      <protection locked="0"/>
    </xf>
    <xf numFmtId="181" fontId="7" fillId="0" borderId="10" xfId="1" applyNumberFormat="1" applyFont="1" applyBorder="1" applyAlignment="1" applyProtection="1">
      <alignment horizontal="right" vertical="center"/>
      <protection locked="0"/>
    </xf>
    <xf numFmtId="181" fontId="7" fillId="0" borderId="32" xfId="1" applyNumberFormat="1" applyFont="1" applyBorder="1" applyAlignment="1" applyProtection="1">
      <alignment horizontal="right" vertical="center"/>
      <protection locked="0"/>
    </xf>
    <xf numFmtId="181" fontId="7" fillId="0" borderId="23" xfId="1" applyNumberFormat="1" applyFont="1" applyBorder="1" applyAlignment="1" applyProtection="1">
      <alignment horizontal="right" vertical="center"/>
      <protection locked="0"/>
    </xf>
    <xf numFmtId="181" fontId="7" fillId="0" borderId="13" xfId="1" applyNumberFormat="1" applyFont="1" applyBorder="1" applyAlignment="1" applyProtection="1">
      <alignment horizontal="right" vertical="center"/>
      <protection locked="0"/>
    </xf>
    <xf numFmtId="181" fontId="7" fillId="0" borderId="33" xfId="1" applyNumberFormat="1" applyFont="1" applyBorder="1" applyAlignment="1" applyProtection="1">
      <alignment horizontal="right" vertical="center"/>
      <protection locked="0"/>
    </xf>
    <xf numFmtId="181" fontId="7" fillId="0" borderId="17" xfId="1" applyNumberFormat="1" applyFont="1" applyBorder="1" applyProtection="1">
      <alignment vertical="center"/>
      <protection locked="0"/>
    </xf>
    <xf numFmtId="181" fontId="7" fillId="0" borderId="52" xfId="1" applyNumberFormat="1" applyFont="1" applyBorder="1" applyProtection="1">
      <alignment vertical="center"/>
      <protection locked="0"/>
    </xf>
    <xf numFmtId="181" fontId="7" fillId="0" borderId="18" xfId="1" applyNumberFormat="1" applyFont="1" applyBorder="1" applyProtection="1">
      <alignment vertical="center"/>
      <protection locked="0"/>
    </xf>
    <xf numFmtId="181" fontId="7" fillId="0" borderId="16" xfId="1" applyNumberFormat="1" applyFont="1" applyBorder="1" applyAlignment="1" applyProtection="1">
      <alignment horizontal="right" vertical="center"/>
      <protection locked="0"/>
    </xf>
    <xf numFmtId="178" fontId="7" fillId="0" borderId="10" xfId="1" applyNumberFormat="1" applyFont="1" applyBorder="1" applyAlignment="1" applyProtection="1">
      <alignment horizontal="right" vertical="center"/>
      <protection locked="0"/>
    </xf>
    <xf numFmtId="178" fontId="7" fillId="0" borderId="32" xfId="1" applyNumberFormat="1" applyFont="1" applyBorder="1" applyAlignment="1" applyProtection="1">
      <alignment horizontal="right" vertical="center"/>
      <protection locked="0"/>
    </xf>
    <xf numFmtId="181" fontId="7" fillId="0" borderId="57" xfId="1" applyNumberFormat="1" applyFont="1" applyBorder="1" applyAlignment="1" applyProtection="1">
      <alignment horizontal="right" vertical="center"/>
      <protection locked="0"/>
    </xf>
    <xf numFmtId="0" fontId="15" fillId="0" borderId="0" xfId="0" applyFont="1">
      <alignment vertical="center"/>
    </xf>
    <xf numFmtId="40" fontId="7" fillId="0" borderId="23" xfId="1" applyNumberFormat="1" applyFont="1" applyBorder="1" applyAlignment="1">
      <alignment horizontal="right" vertical="center"/>
    </xf>
    <xf numFmtId="40" fontId="7" fillId="0" borderId="7" xfId="1" applyNumberFormat="1" applyFont="1" applyBorder="1" applyAlignment="1">
      <alignment horizontal="right" vertical="center"/>
    </xf>
    <xf numFmtId="40" fontId="7" fillId="0" borderId="84" xfId="1" applyNumberFormat="1" applyFont="1" applyBorder="1" applyAlignment="1">
      <alignment horizontal="right" vertical="center"/>
    </xf>
    <xf numFmtId="0" fontId="13" fillId="0" borderId="0" xfId="0" applyFont="1" applyAlignment="1" applyProtection="1">
      <alignment horizontal="center" vertical="center"/>
      <protection locked="0"/>
    </xf>
    <xf numFmtId="0" fontId="7"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20" fillId="0" borderId="0" xfId="0" applyFont="1" applyAlignment="1">
      <alignment horizontal="right" vertical="center"/>
    </xf>
    <xf numFmtId="0" fontId="21" fillId="0" borderId="0" xfId="0" applyFont="1" applyAlignment="1">
      <alignment horizontal="left" vertical="center"/>
    </xf>
    <xf numFmtId="0" fontId="23" fillId="0" borderId="0" xfId="0" applyFont="1">
      <alignment vertical="center"/>
    </xf>
    <xf numFmtId="0" fontId="26" fillId="0" borderId="0" xfId="0" applyFont="1">
      <alignment vertical="center"/>
    </xf>
    <xf numFmtId="0" fontId="25" fillId="0" borderId="0" xfId="0" applyFont="1" applyAlignment="1">
      <alignment vertical="center" wrapText="1"/>
    </xf>
    <xf numFmtId="0" fontId="27" fillId="0" borderId="0" xfId="0" applyFont="1" applyAlignment="1">
      <alignment vertical="center"/>
    </xf>
    <xf numFmtId="0" fontId="16" fillId="0" borderId="0" xfId="0" applyFont="1" applyAlignment="1">
      <alignment horizontal="left" vertical="top"/>
    </xf>
    <xf numFmtId="0" fontId="25" fillId="0" borderId="0" xfId="0" applyFont="1" applyAlignment="1">
      <alignment horizontal="center" vertical="center" wrapText="1"/>
    </xf>
    <xf numFmtId="0" fontId="27" fillId="0" borderId="0" xfId="0" applyFont="1" applyAlignment="1">
      <alignment horizontal="center" vertical="center"/>
    </xf>
    <xf numFmtId="0" fontId="20" fillId="0" borderId="0" xfId="0" applyFont="1" applyAlignment="1">
      <alignment vertical="center" shrinkToFit="1"/>
    </xf>
    <xf numFmtId="0" fontId="24" fillId="0" borderId="0" xfId="0" applyFont="1" applyAlignment="1">
      <alignment vertical="center" shrinkToFit="1"/>
    </xf>
    <xf numFmtId="0" fontId="28" fillId="0" borderId="0" xfId="0" applyFont="1" applyAlignment="1">
      <alignment horizontal="left" vertical="center" wrapText="1"/>
    </xf>
    <xf numFmtId="0" fontId="29" fillId="0" borderId="0" xfId="0" applyFont="1" applyAlignment="1">
      <alignment horizontal="left" vertical="center"/>
    </xf>
    <xf numFmtId="0" fontId="13" fillId="0" borderId="0" xfId="0" applyFont="1" applyAlignment="1" applyProtection="1">
      <alignment horizontal="center" vertical="center"/>
      <protection locked="0"/>
    </xf>
    <xf numFmtId="0" fontId="7" fillId="0" borderId="0" xfId="0" applyFont="1" applyAlignment="1">
      <alignment horizontal="left" vertical="top" wrapText="1"/>
    </xf>
    <xf numFmtId="0" fontId="4" fillId="0" borderId="26" xfId="0" applyFont="1" applyBorder="1" applyAlignment="1">
      <alignment horizontal="center" vertical="center"/>
    </xf>
    <xf numFmtId="0" fontId="4" fillId="0" borderId="44" xfId="0" applyFont="1" applyBorder="1" applyAlignment="1">
      <alignment horizontal="center" vertical="center"/>
    </xf>
    <xf numFmtId="0" fontId="9" fillId="0" borderId="26" xfId="0" applyFont="1" applyBorder="1" applyAlignment="1">
      <alignment horizontal="center" vertical="center"/>
    </xf>
    <xf numFmtId="0" fontId="9" fillId="0" borderId="17" xfId="0" applyFont="1" applyBorder="1" applyAlignment="1">
      <alignment horizontal="center" vertical="center"/>
    </xf>
    <xf numFmtId="0" fontId="4" fillId="0" borderId="38" xfId="0" applyFont="1" applyBorder="1" applyAlignment="1">
      <alignment horizontal="center" vertical="center" textRotation="255"/>
    </xf>
    <xf numFmtId="0" fontId="4" fillId="0" borderId="19" xfId="0" applyFont="1" applyBorder="1" applyAlignment="1">
      <alignment horizontal="center" vertical="center" textRotation="255"/>
    </xf>
    <xf numFmtId="0" fontId="7" fillId="0" borderId="41" xfId="0" applyFont="1" applyBorder="1" applyAlignment="1">
      <alignment horizontal="right" vertical="center"/>
    </xf>
    <xf numFmtId="0" fontId="7" fillId="0" borderId="45" xfId="0" applyFont="1" applyBorder="1" applyAlignment="1">
      <alignment horizontal="right" vertical="center"/>
    </xf>
    <xf numFmtId="0" fontId="7" fillId="0" borderId="38" xfId="0" applyFont="1" applyBorder="1" applyAlignment="1">
      <alignment horizontal="center" vertical="center"/>
    </xf>
    <xf numFmtId="0" fontId="7" fillId="0" borderId="19" xfId="0" applyFont="1" applyBorder="1" applyAlignment="1">
      <alignment horizontal="center" vertical="center"/>
    </xf>
    <xf numFmtId="0" fontId="7" fillId="0" borderId="25" xfId="0" applyFont="1" applyBorder="1" applyAlignment="1">
      <alignment horizontal="center" vertical="center"/>
    </xf>
    <xf numFmtId="0" fontId="7" fillId="0" borderId="43" xfId="0" applyFont="1" applyBorder="1" applyAlignment="1">
      <alignment horizontal="center" vertical="center"/>
    </xf>
    <xf numFmtId="0" fontId="7" fillId="0" borderId="77" xfId="0" applyFont="1" applyBorder="1" applyAlignment="1">
      <alignment horizontal="center" vertical="center"/>
    </xf>
    <xf numFmtId="0" fontId="7" fillId="0" borderId="4" xfId="0" applyFont="1" applyBorder="1" applyAlignment="1">
      <alignment horizontal="center" vertical="center"/>
    </xf>
    <xf numFmtId="0" fontId="7" fillId="0" borderId="40" xfId="0" applyFont="1" applyBorder="1" applyAlignment="1">
      <alignment horizontal="center" vertical="center"/>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8" xfId="0" applyFont="1" applyBorder="1" applyAlignment="1">
      <alignment horizontal="right" vertical="center"/>
    </xf>
    <xf numFmtId="0" fontId="7" fillId="0" borderId="12" xfId="0" applyFont="1" applyBorder="1" applyAlignment="1">
      <alignment horizontal="right" vertical="center"/>
    </xf>
    <xf numFmtId="0" fontId="7" fillId="0" borderId="42" xfId="0" applyFont="1" applyBorder="1" applyAlignment="1">
      <alignment horizontal="right" vertical="center"/>
    </xf>
    <xf numFmtId="0" fontId="7" fillId="0" borderId="34" xfId="0" applyFont="1" applyBorder="1" applyAlignment="1">
      <alignment horizontal="right" vertical="center"/>
    </xf>
    <xf numFmtId="38" fontId="7" fillId="0" borderId="79" xfId="1" applyFont="1" applyBorder="1" applyAlignment="1">
      <alignment horizontal="right" vertical="center"/>
    </xf>
    <xf numFmtId="38" fontId="7" fillId="0" borderId="80" xfId="1" applyFont="1" applyBorder="1" applyAlignment="1">
      <alignment horizontal="right" vertical="center"/>
    </xf>
    <xf numFmtId="0" fontId="7" fillId="0" borderId="6" xfId="0" applyFont="1" applyBorder="1" applyAlignment="1">
      <alignment horizontal="center" vertical="center"/>
    </xf>
    <xf numFmtId="0" fontId="7" fillId="0" borderId="8"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42"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31" xfId="0" applyFont="1" applyBorder="1" applyAlignment="1" applyProtection="1">
      <alignment horizontal="left" vertical="center"/>
      <protection locked="0"/>
    </xf>
    <xf numFmtId="0" fontId="7" fillId="0" borderId="32" xfId="0" applyFont="1" applyBorder="1" applyAlignment="1" applyProtection="1">
      <alignment horizontal="left" vertical="center"/>
      <protection locked="0"/>
    </xf>
    <xf numFmtId="0" fontId="7" fillId="0" borderId="26"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41"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21"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4" fillId="0" borderId="38"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wrapText="1"/>
    </xf>
    <xf numFmtId="0" fontId="9" fillId="0" borderId="16" xfId="0" applyFont="1" applyBorder="1" applyAlignment="1">
      <alignment horizontal="center" vertical="center"/>
    </xf>
    <xf numFmtId="38" fontId="6" fillId="0" borderId="25" xfId="1" applyFont="1" applyBorder="1" applyAlignment="1" applyProtection="1">
      <alignment horizontal="right" vertical="center"/>
      <protection locked="0"/>
    </xf>
    <xf numFmtId="38" fontId="6" fillId="0" borderId="0" xfId="1" applyFont="1" applyBorder="1" applyAlignment="1" applyProtection="1">
      <alignment horizontal="right" vertical="center"/>
      <protection locked="0"/>
    </xf>
    <xf numFmtId="38" fontId="6" fillId="0" borderId="43" xfId="1" applyFont="1" applyBorder="1" applyAlignment="1" applyProtection="1">
      <alignment horizontal="right" vertical="center"/>
      <protection locked="0"/>
    </xf>
    <xf numFmtId="38" fontId="6" fillId="0" borderId="26" xfId="1" applyFont="1" applyBorder="1" applyAlignment="1" applyProtection="1">
      <alignment horizontal="right" vertical="center"/>
      <protection locked="0"/>
    </xf>
    <xf numFmtId="38" fontId="6" fillId="0" borderId="15" xfId="1" applyFont="1" applyBorder="1" applyAlignment="1" applyProtection="1">
      <alignment horizontal="right" vertical="center"/>
      <protection locked="0"/>
    </xf>
    <xf numFmtId="38" fontId="6" fillId="0" borderId="44" xfId="1" applyFont="1" applyBorder="1" applyAlignment="1" applyProtection="1">
      <alignment horizontal="right" vertical="center"/>
      <protection locked="0"/>
    </xf>
    <xf numFmtId="38" fontId="5" fillId="0" borderId="25" xfId="1" applyFont="1" applyBorder="1" applyAlignment="1">
      <alignment horizontal="right" vertical="center"/>
    </xf>
    <xf numFmtId="38" fontId="5" fillId="0" borderId="0" xfId="1" applyFont="1" applyBorder="1" applyAlignment="1">
      <alignment horizontal="right" vertical="center"/>
    </xf>
    <xf numFmtId="38" fontId="5" fillId="0" borderId="43" xfId="1" applyFont="1" applyBorder="1" applyAlignment="1">
      <alignment horizontal="right" vertical="center"/>
    </xf>
    <xf numFmtId="38" fontId="5" fillId="0" borderId="26" xfId="1" applyFont="1" applyBorder="1" applyAlignment="1">
      <alignment horizontal="right" vertical="center"/>
    </xf>
    <xf numFmtId="38" fontId="5" fillId="0" borderId="15" xfId="1" applyFont="1" applyBorder="1" applyAlignment="1">
      <alignment horizontal="right" vertical="center"/>
    </xf>
    <xf numFmtId="38" fontId="5" fillId="0" borderId="44" xfId="1" applyFont="1" applyBorder="1" applyAlignment="1">
      <alignment horizontal="right" vertical="center"/>
    </xf>
    <xf numFmtId="0" fontId="6" fillId="0" borderId="57" xfId="0" applyFont="1" applyBorder="1" applyAlignment="1">
      <alignment horizontal="left" vertical="center"/>
    </xf>
    <xf numFmtId="0" fontId="6" fillId="0" borderId="13" xfId="0" applyFont="1" applyBorder="1" applyAlignment="1">
      <alignment horizontal="left" vertical="center"/>
    </xf>
    <xf numFmtId="0" fontId="6" fillId="0" borderId="58" xfId="0" applyFont="1" applyBorder="1" applyAlignment="1">
      <alignment horizontal="left" vertical="center"/>
    </xf>
    <xf numFmtId="0" fontId="6" fillId="0" borderId="59" xfId="0" applyFont="1" applyBorder="1" applyAlignment="1">
      <alignment horizontal="left" vertical="center"/>
    </xf>
    <xf numFmtId="0" fontId="6" fillId="0" borderId="33" xfId="0" applyFont="1" applyBorder="1" applyAlignment="1">
      <alignment horizontal="left" vertical="center"/>
    </xf>
    <xf numFmtId="0" fontId="6" fillId="0" borderId="36" xfId="0" applyFont="1" applyBorder="1" applyAlignment="1">
      <alignment horizontal="left"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37" xfId="0" applyFont="1" applyBorder="1" applyAlignment="1">
      <alignment horizontal="center" vertical="center"/>
    </xf>
    <xf numFmtId="0" fontId="6" fillId="0" borderId="50" xfId="0" applyFont="1" applyBorder="1" applyAlignment="1">
      <alignment horizontal="left" vertical="center"/>
    </xf>
    <xf numFmtId="0" fontId="6" fillId="0" borderId="23" xfId="0" applyFont="1" applyBorder="1" applyAlignment="1">
      <alignment horizontal="left" vertical="center"/>
    </xf>
    <xf numFmtId="0" fontId="6" fillId="0" borderId="56" xfId="0" applyFont="1" applyBorder="1" applyAlignment="1">
      <alignment horizontal="left" vertical="center"/>
    </xf>
    <xf numFmtId="0" fontId="4" fillId="0" borderId="27" xfId="0" applyFont="1" applyBorder="1" applyAlignment="1">
      <alignment horizontal="center" vertical="center"/>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7" fillId="0" borderId="27" xfId="0" applyFont="1" applyBorder="1" applyAlignment="1">
      <alignment horizontal="center" vertical="center"/>
    </xf>
    <xf numFmtId="0" fontId="7" fillId="0" borderId="44" xfId="0" applyFont="1" applyBorder="1" applyAlignment="1">
      <alignment horizontal="center" vertical="center"/>
    </xf>
    <xf numFmtId="0" fontId="4" fillId="0" borderId="72" xfId="0" applyFont="1" applyBorder="1" applyAlignment="1">
      <alignment horizontal="center" vertical="center"/>
    </xf>
    <xf numFmtId="0" fontId="4" fillId="0" borderId="71" xfId="0" applyFont="1" applyBorder="1" applyAlignment="1">
      <alignment horizontal="center" vertical="center"/>
    </xf>
    <xf numFmtId="0" fontId="4" fillId="0" borderId="70" xfId="0" applyFont="1" applyBorder="1" applyAlignment="1">
      <alignment horizontal="center" vertical="center"/>
    </xf>
    <xf numFmtId="0" fontId="4" fillId="0" borderId="76" xfId="0" applyFont="1" applyBorder="1" applyAlignment="1">
      <alignment horizontal="center" vertical="center"/>
    </xf>
    <xf numFmtId="0" fontId="4" fillId="0" borderId="75" xfId="0" applyFont="1" applyBorder="1" applyAlignment="1">
      <alignment horizontal="center" vertical="center"/>
    </xf>
    <xf numFmtId="0" fontId="4" fillId="0" borderId="74" xfId="0" applyFont="1" applyBorder="1" applyAlignment="1">
      <alignment horizontal="center" vertical="center"/>
    </xf>
    <xf numFmtId="0" fontId="4" fillId="0" borderId="69" xfId="0" applyFont="1" applyBorder="1" applyAlignment="1">
      <alignment horizontal="center" vertical="center"/>
    </xf>
    <xf numFmtId="0" fontId="4" fillId="0" borderId="68" xfId="0" applyFont="1" applyBorder="1" applyAlignment="1">
      <alignment horizontal="center" vertical="center"/>
    </xf>
    <xf numFmtId="0" fontId="4" fillId="0" borderId="62" xfId="0" applyFont="1" applyBorder="1" applyAlignment="1">
      <alignment horizontal="center" vertical="center"/>
    </xf>
    <xf numFmtId="0" fontId="6" fillId="0" borderId="38" xfId="0" applyFont="1" applyBorder="1" applyAlignment="1">
      <alignment horizontal="center" vertical="center"/>
    </xf>
    <xf numFmtId="0" fontId="6" fillId="0" borderId="27" xfId="0" applyFont="1" applyBorder="1" applyAlignment="1">
      <alignment horizontal="center" vertical="center"/>
    </xf>
    <xf numFmtId="0" fontId="6" fillId="0" borderId="19" xfId="0" applyFont="1" applyBorder="1" applyAlignment="1">
      <alignment horizontal="center" vertical="center"/>
    </xf>
    <xf numFmtId="0" fontId="6" fillId="0" borderId="77" xfId="0" applyFont="1" applyBorder="1" applyAlignment="1">
      <alignment horizontal="center" vertical="center"/>
    </xf>
    <xf numFmtId="0" fontId="6" fillId="0" borderId="4" xfId="0" applyFont="1" applyBorder="1" applyAlignment="1">
      <alignment horizontal="center" vertical="center"/>
    </xf>
    <xf numFmtId="0" fontId="6" fillId="0" borderId="42" xfId="0" applyFont="1" applyBorder="1" applyAlignment="1">
      <alignment horizontal="center" vertical="center"/>
    </xf>
    <xf numFmtId="0" fontId="6" fillId="0" borderId="60" xfId="0" applyFont="1" applyBorder="1" applyAlignment="1">
      <alignment horizontal="center" vertical="center"/>
    </xf>
    <xf numFmtId="0" fontId="6" fillId="0" borderId="34" xfId="0" applyFont="1" applyBorder="1" applyAlignment="1">
      <alignment horizontal="center" vertical="center"/>
    </xf>
    <xf numFmtId="0" fontId="6" fillId="0" borderId="32" xfId="0" applyFont="1" applyBorder="1" applyAlignment="1">
      <alignment horizontal="center" vertical="center"/>
    </xf>
    <xf numFmtId="0" fontId="6" fillId="0" borderId="31" xfId="0" applyFont="1" applyBorder="1" applyAlignment="1">
      <alignment horizontal="center" vertical="center"/>
    </xf>
    <xf numFmtId="0" fontId="6" fillId="0" borderId="0" xfId="0" applyFont="1" applyAlignment="1">
      <alignment horizontal="left" vertical="top" wrapText="1"/>
    </xf>
    <xf numFmtId="0" fontId="6" fillId="0" borderId="26" xfId="0" applyFont="1" applyBorder="1" applyAlignment="1">
      <alignment horizontal="center" vertical="center"/>
    </xf>
    <xf numFmtId="0" fontId="6" fillId="0" borderId="44" xfId="0" applyFont="1" applyBorder="1" applyAlignment="1">
      <alignment horizontal="center" vertical="center"/>
    </xf>
    <xf numFmtId="0" fontId="6" fillId="0" borderId="66" xfId="0" applyFont="1" applyBorder="1" applyAlignment="1">
      <alignment horizontal="center" vertical="center"/>
    </xf>
    <xf numFmtId="0" fontId="6" fillId="0" borderId="53" xfId="0" applyFont="1" applyBorder="1" applyAlignment="1">
      <alignment horizontal="left" vertical="center" wrapText="1"/>
    </xf>
    <xf numFmtId="0" fontId="6" fillId="0" borderId="47" xfId="0" applyFont="1" applyBorder="1" applyAlignment="1">
      <alignment horizontal="left" vertical="center" wrapText="1"/>
    </xf>
    <xf numFmtId="0" fontId="6" fillId="0" borderId="26" xfId="0" applyFont="1" applyBorder="1" applyAlignment="1">
      <alignment horizontal="left" vertical="center" wrapText="1"/>
    </xf>
    <xf numFmtId="0" fontId="6" fillId="0" borderId="15" xfId="0" applyFont="1" applyBorder="1" applyAlignment="1">
      <alignment horizontal="left" vertical="center" wrapText="1"/>
    </xf>
    <xf numFmtId="0" fontId="4" fillId="0" borderId="74" xfId="0" applyFont="1" applyBorder="1" applyAlignment="1">
      <alignment horizontal="center" vertical="center" wrapText="1"/>
    </xf>
    <xf numFmtId="0" fontId="4" fillId="0" borderId="62" xfId="0" applyFont="1" applyBorder="1" applyAlignment="1">
      <alignment horizontal="center" vertical="center" wrapText="1"/>
    </xf>
    <xf numFmtId="0" fontId="6" fillId="0" borderId="67" xfId="0" applyFont="1" applyBorder="1" applyAlignment="1">
      <alignment horizontal="center" vertical="center"/>
    </xf>
    <xf numFmtId="0" fontId="6" fillId="0" borderId="40" xfId="0" applyFont="1" applyBorder="1" applyAlignment="1">
      <alignment horizontal="center" vertical="center"/>
    </xf>
    <xf numFmtId="0" fontId="6" fillId="0" borderId="27" xfId="0" applyFont="1" applyBorder="1" applyAlignment="1">
      <alignment horizontal="right" vertical="center"/>
    </xf>
    <xf numFmtId="0" fontId="6" fillId="0" borderId="19" xfId="0" applyFont="1" applyBorder="1" applyAlignment="1">
      <alignment horizontal="right" vertical="center"/>
    </xf>
    <xf numFmtId="0" fontId="6" fillId="0" borderId="57" xfId="0" applyFont="1" applyBorder="1" applyAlignment="1">
      <alignment horizontal="right" vertical="center"/>
    </xf>
    <xf numFmtId="0" fontId="6" fillId="0" borderId="13" xfId="0" applyFont="1" applyBorder="1" applyAlignment="1">
      <alignment horizontal="right" vertical="center"/>
    </xf>
    <xf numFmtId="0" fontId="6" fillId="0" borderId="58" xfId="0" applyFont="1" applyBorder="1" applyAlignment="1">
      <alignment horizontal="right" vertical="center"/>
    </xf>
    <xf numFmtId="0" fontId="6" fillId="0" borderId="4"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41" xfId="0" applyFont="1" applyBorder="1" applyAlignment="1">
      <alignment horizontal="right" vertical="center" wrapText="1"/>
    </xf>
    <xf numFmtId="0" fontId="6" fillId="0" borderId="28" xfId="0" applyFont="1" applyBorder="1" applyAlignment="1">
      <alignment horizontal="right" vertical="center" wrapText="1"/>
    </xf>
    <xf numFmtId="0" fontId="6" fillId="0" borderId="45" xfId="0" applyFont="1" applyBorder="1" applyAlignment="1">
      <alignment horizontal="right" vertical="center" wrapText="1"/>
    </xf>
    <xf numFmtId="0" fontId="6" fillId="0" borderId="59" xfId="0" applyFont="1" applyBorder="1" applyAlignment="1">
      <alignment horizontal="right" vertical="center"/>
    </xf>
    <xf numFmtId="0" fontId="6" fillId="0" borderId="33" xfId="0" applyFont="1" applyBorder="1" applyAlignment="1">
      <alignment horizontal="right" vertical="center"/>
    </xf>
    <xf numFmtId="0" fontId="6" fillId="0" borderId="36" xfId="0" applyFont="1" applyBorder="1" applyAlignment="1">
      <alignment horizontal="right" vertical="center"/>
    </xf>
    <xf numFmtId="0" fontId="6" fillId="0" borderId="52" xfId="0" applyFont="1" applyBorder="1" applyAlignment="1">
      <alignment horizontal="center" vertical="center"/>
    </xf>
    <xf numFmtId="0" fontId="6" fillId="0" borderId="18" xfId="0" applyFont="1" applyBorder="1" applyAlignment="1">
      <alignment horizontal="center" vertical="center"/>
    </xf>
    <xf numFmtId="0" fontId="6" fillId="0" borderId="61" xfId="0" applyFont="1" applyBorder="1" applyAlignment="1">
      <alignment horizontal="center" vertical="center"/>
    </xf>
    <xf numFmtId="38" fontId="6" fillId="0" borderId="79" xfId="1" applyFont="1" applyBorder="1" applyAlignment="1">
      <alignment horizontal="right" vertical="center"/>
    </xf>
    <xf numFmtId="38" fontId="6" fillId="0" borderId="80" xfId="1" applyFont="1" applyBorder="1" applyAlignment="1">
      <alignment horizontal="right" vertical="center"/>
    </xf>
    <xf numFmtId="0" fontId="5" fillId="0" borderId="57" xfId="0" applyFont="1" applyBorder="1" applyAlignment="1">
      <alignment horizontal="right" vertical="center"/>
    </xf>
    <xf numFmtId="0" fontId="5" fillId="0" borderId="13" xfId="0" applyFont="1" applyBorder="1" applyAlignment="1">
      <alignment horizontal="right" vertical="center"/>
    </xf>
    <xf numFmtId="0" fontId="5" fillId="0" borderId="58" xfId="0" applyFont="1" applyBorder="1" applyAlignment="1">
      <alignment horizontal="right" vertical="center"/>
    </xf>
    <xf numFmtId="38" fontId="6" fillId="0" borderId="25" xfId="1" applyFont="1" applyBorder="1" applyAlignment="1" applyProtection="1">
      <alignment horizontal="right" vertical="center"/>
    </xf>
    <xf numFmtId="38" fontId="6" fillId="0" borderId="0" xfId="1" applyFont="1" applyBorder="1" applyAlignment="1" applyProtection="1">
      <alignment horizontal="right" vertical="center"/>
    </xf>
    <xf numFmtId="38" fontId="6" fillId="0" borderId="43" xfId="1" applyFont="1" applyBorder="1" applyAlignment="1" applyProtection="1">
      <alignment horizontal="right" vertical="center"/>
    </xf>
    <xf numFmtId="38" fontId="6" fillId="0" borderId="26" xfId="1" applyFont="1" applyBorder="1" applyAlignment="1" applyProtection="1">
      <alignment horizontal="right" vertical="center"/>
    </xf>
    <xf numFmtId="38" fontId="6" fillId="0" borderId="15" xfId="1" applyFont="1" applyBorder="1" applyAlignment="1" applyProtection="1">
      <alignment horizontal="right" vertical="center"/>
    </xf>
    <xf numFmtId="38" fontId="6" fillId="0" borderId="44" xfId="1" applyFont="1" applyBorder="1" applyAlignment="1" applyProtection="1">
      <alignment horizontal="right" vertical="center"/>
    </xf>
    <xf numFmtId="0" fontId="5" fillId="0" borderId="50" xfId="0" applyFont="1" applyBorder="1" applyAlignment="1">
      <alignment horizontal="right" vertical="center"/>
    </xf>
    <xf numFmtId="0" fontId="5" fillId="0" borderId="23" xfId="0" applyFont="1" applyBorder="1" applyAlignment="1">
      <alignment horizontal="right" vertical="center"/>
    </xf>
    <xf numFmtId="0" fontId="5" fillId="0" borderId="56" xfId="0" applyFont="1" applyBorder="1" applyAlignment="1">
      <alignment horizontal="right" vertical="center"/>
    </xf>
    <xf numFmtId="0" fontId="5" fillId="0" borderId="31" xfId="0" applyFont="1" applyBorder="1" applyAlignment="1">
      <alignment horizontal="center" vertical="center"/>
    </xf>
    <xf numFmtId="0" fontId="5" fillId="0" borderId="60" xfId="0" applyFont="1" applyBorder="1" applyAlignment="1">
      <alignment horizontal="center" vertical="center"/>
    </xf>
    <xf numFmtId="0" fontId="5" fillId="0" borderId="32" xfId="0" applyFont="1" applyBorder="1" applyAlignment="1">
      <alignment horizontal="center" vertical="center"/>
    </xf>
    <xf numFmtId="0" fontId="5" fillId="0" borderId="38" xfId="0" applyFont="1" applyBorder="1" applyAlignment="1">
      <alignment horizontal="center" vertical="center"/>
    </xf>
    <xf numFmtId="0" fontId="5" fillId="0" borderId="27" xfId="0" applyFont="1" applyBorder="1" applyAlignment="1">
      <alignment horizontal="center" vertical="center"/>
    </xf>
    <xf numFmtId="0" fontId="5" fillId="0" borderId="19" xfId="0" applyFont="1" applyBorder="1" applyAlignment="1">
      <alignment horizontal="center" vertical="center"/>
    </xf>
    <xf numFmtId="0" fontId="5" fillId="0" borderId="42" xfId="0" applyFont="1" applyBorder="1" applyAlignment="1">
      <alignment horizontal="center" vertical="center"/>
    </xf>
    <xf numFmtId="0" fontId="5" fillId="0" borderId="34" xfId="0" applyFont="1" applyBorder="1" applyAlignment="1">
      <alignment horizontal="center" vertical="center"/>
    </xf>
    <xf numFmtId="0" fontId="5" fillId="0" borderId="59" xfId="0" applyFont="1" applyBorder="1" applyAlignment="1">
      <alignment horizontal="right" vertical="center"/>
    </xf>
    <xf numFmtId="0" fontId="5" fillId="0" borderId="33" xfId="0" applyFont="1" applyBorder="1" applyAlignment="1">
      <alignment horizontal="right" vertical="center"/>
    </xf>
    <xf numFmtId="0" fontId="5" fillId="0" borderId="36" xfId="0" applyFont="1" applyBorder="1" applyAlignment="1">
      <alignment horizontal="right" vertical="center"/>
    </xf>
    <xf numFmtId="0" fontId="5" fillId="0" borderId="77" xfId="0" applyFont="1" applyBorder="1" applyAlignment="1">
      <alignment horizontal="center" vertical="center"/>
    </xf>
    <xf numFmtId="0" fontId="5" fillId="0" borderId="4"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4"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0" xfId="0" applyFont="1" applyBorder="1" applyAlignment="1">
      <alignment horizontal="center" vertical="center"/>
    </xf>
    <xf numFmtId="0" fontId="5" fillId="0" borderId="67" xfId="0" applyFont="1" applyBorder="1" applyAlignment="1">
      <alignment horizontal="center" vertical="center" wrapText="1"/>
    </xf>
    <xf numFmtId="0" fontId="5" fillId="0" borderId="41" xfId="0" applyFont="1" applyBorder="1" applyAlignment="1">
      <alignment horizontal="right" wrapText="1"/>
    </xf>
    <xf numFmtId="0" fontId="5" fillId="0" borderId="28" xfId="0" applyFont="1" applyBorder="1" applyAlignment="1">
      <alignment horizontal="right" wrapText="1"/>
    </xf>
    <xf numFmtId="0" fontId="5" fillId="0" borderId="45" xfId="0" applyFont="1" applyBorder="1" applyAlignment="1">
      <alignment horizontal="right" wrapText="1"/>
    </xf>
    <xf numFmtId="0" fontId="5" fillId="0" borderId="26" xfId="0" applyFont="1" applyBorder="1" applyAlignment="1">
      <alignment horizontal="center" vertical="center"/>
    </xf>
    <xf numFmtId="0" fontId="5" fillId="0" borderId="4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FFCCCC"/>
      <color rgb="FFFFCC99"/>
      <color rgb="FFFFFF66"/>
      <color rgb="FFFF5050"/>
      <color rgb="FFFF6600"/>
      <color rgb="FF66FFFF"/>
      <color rgb="FFFF330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33618</xdr:colOff>
      <xdr:row>8</xdr:row>
      <xdr:rowOff>0</xdr:rowOff>
    </xdr:from>
    <xdr:to>
      <xdr:col>9</xdr:col>
      <xdr:colOff>470648</xdr:colOff>
      <xdr:row>9</xdr:row>
      <xdr:rowOff>11206</xdr:rowOff>
    </xdr:to>
    <xdr:sp macro="" textlink="">
      <xdr:nvSpPr>
        <xdr:cNvPr id="2" name="正方形/長方形 1">
          <a:extLst>
            <a:ext uri="{FF2B5EF4-FFF2-40B4-BE49-F238E27FC236}">
              <a16:creationId xmlns:a16="http://schemas.microsoft.com/office/drawing/2014/main" id="{EC149BE3-2C39-483A-8B07-9AF866D29B3F}"/>
            </a:ext>
          </a:extLst>
        </xdr:cNvPr>
        <xdr:cNvSpPr/>
      </xdr:nvSpPr>
      <xdr:spPr>
        <a:xfrm>
          <a:off x="10234893" y="3305175"/>
          <a:ext cx="437030" cy="3350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a:t>
          </a:r>
          <a:r>
            <a:rPr kumimoji="1" lang="en-US" altLang="ja-JP" sz="1100" b="1">
              <a:solidFill>
                <a:sysClr val="windowText" lastClr="000000"/>
              </a:solidFill>
            </a:rPr>
            <a:t>C</a:t>
          </a:r>
          <a:r>
            <a:rPr kumimoji="1" lang="ja-JP" altLang="en-US" sz="1100" b="1">
              <a:solidFill>
                <a:sysClr val="windowText" lastClr="000000"/>
              </a:solidFill>
            </a:rPr>
            <a:t>）</a:t>
          </a:r>
        </a:p>
      </xdr:txBody>
    </xdr:sp>
    <xdr:clientData/>
  </xdr:twoCellAnchor>
  <xdr:twoCellAnchor>
    <xdr:from>
      <xdr:col>7</xdr:col>
      <xdr:colOff>0</xdr:colOff>
      <xdr:row>19</xdr:row>
      <xdr:rowOff>0</xdr:rowOff>
    </xdr:from>
    <xdr:to>
      <xdr:col>7</xdr:col>
      <xdr:colOff>481853</xdr:colOff>
      <xdr:row>20</xdr:row>
      <xdr:rowOff>0</xdr:rowOff>
    </xdr:to>
    <xdr:sp macro="" textlink="">
      <xdr:nvSpPr>
        <xdr:cNvPr id="3" name="正方形/長方形 2">
          <a:extLst>
            <a:ext uri="{FF2B5EF4-FFF2-40B4-BE49-F238E27FC236}">
              <a16:creationId xmlns:a16="http://schemas.microsoft.com/office/drawing/2014/main" id="{43BE8206-D97C-4E2E-9F2A-CF61EA419121}"/>
            </a:ext>
          </a:extLst>
        </xdr:cNvPr>
        <xdr:cNvSpPr/>
      </xdr:nvSpPr>
      <xdr:spPr>
        <a:xfrm>
          <a:off x="7134225" y="6867525"/>
          <a:ext cx="481853" cy="40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a:t>
          </a:r>
          <a:r>
            <a:rPr kumimoji="1" lang="en-US" altLang="ja-JP" sz="1100" b="1">
              <a:solidFill>
                <a:sysClr val="windowText" lastClr="000000"/>
              </a:solidFill>
            </a:rPr>
            <a:t>A</a:t>
          </a:r>
          <a:r>
            <a:rPr kumimoji="1" lang="ja-JP" altLang="en-US" sz="1100" b="1">
              <a:solidFill>
                <a:sysClr val="windowText" lastClr="000000"/>
              </a:solidFill>
            </a:rPr>
            <a:t>）</a:t>
          </a:r>
        </a:p>
      </xdr:txBody>
    </xdr:sp>
    <xdr:clientData/>
  </xdr:twoCellAnchor>
  <xdr:twoCellAnchor>
    <xdr:from>
      <xdr:col>8</xdr:col>
      <xdr:colOff>0</xdr:colOff>
      <xdr:row>19</xdr:row>
      <xdr:rowOff>0</xdr:rowOff>
    </xdr:from>
    <xdr:to>
      <xdr:col>8</xdr:col>
      <xdr:colOff>481853</xdr:colOff>
      <xdr:row>19</xdr:row>
      <xdr:rowOff>381000</xdr:rowOff>
    </xdr:to>
    <xdr:sp macro="" textlink="">
      <xdr:nvSpPr>
        <xdr:cNvPr id="4" name="正方形/長方形 3">
          <a:extLst>
            <a:ext uri="{FF2B5EF4-FFF2-40B4-BE49-F238E27FC236}">
              <a16:creationId xmlns:a16="http://schemas.microsoft.com/office/drawing/2014/main" id="{BD676F13-079D-4316-A323-E99E269EC65B}"/>
            </a:ext>
          </a:extLst>
        </xdr:cNvPr>
        <xdr:cNvSpPr/>
      </xdr:nvSpPr>
      <xdr:spPr>
        <a:xfrm>
          <a:off x="8667750" y="6867525"/>
          <a:ext cx="481853"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a:t>
          </a:r>
          <a:r>
            <a:rPr kumimoji="1" lang="en-US" altLang="ja-JP" sz="1100" b="1">
              <a:solidFill>
                <a:sysClr val="windowText" lastClr="000000"/>
              </a:solidFill>
            </a:rPr>
            <a:t>B</a:t>
          </a:r>
          <a:r>
            <a:rPr kumimoji="1" lang="ja-JP" altLang="en-US" sz="1100" b="1">
              <a:solidFill>
                <a:sysClr val="windowText" lastClr="000000"/>
              </a:solidFill>
            </a:rPr>
            <a:t>）</a:t>
          </a:r>
        </a:p>
      </xdr:txBody>
    </xdr:sp>
    <xdr:clientData/>
  </xdr:twoCellAnchor>
  <xdr:twoCellAnchor>
    <xdr:from>
      <xdr:col>10</xdr:col>
      <xdr:colOff>504263</xdr:colOff>
      <xdr:row>0</xdr:row>
      <xdr:rowOff>190500</xdr:rowOff>
    </xdr:from>
    <xdr:to>
      <xdr:col>11</xdr:col>
      <xdr:colOff>593913</xdr:colOff>
      <xdr:row>2</xdr:row>
      <xdr:rowOff>168089</xdr:rowOff>
    </xdr:to>
    <xdr:sp macro="" textlink="">
      <xdr:nvSpPr>
        <xdr:cNvPr id="5" name="楕円 4">
          <a:extLst>
            <a:ext uri="{FF2B5EF4-FFF2-40B4-BE49-F238E27FC236}">
              <a16:creationId xmlns:a16="http://schemas.microsoft.com/office/drawing/2014/main" id="{280CF12E-DAAC-41D5-9310-47786EB130C3}"/>
            </a:ext>
          </a:extLst>
        </xdr:cNvPr>
        <xdr:cNvSpPr/>
      </xdr:nvSpPr>
      <xdr:spPr>
        <a:xfrm>
          <a:off x="12259234" y="190500"/>
          <a:ext cx="773208" cy="717177"/>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13607</xdr:colOff>
      <xdr:row>17</xdr:row>
      <xdr:rowOff>13606</xdr:rowOff>
    </xdr:from>
    <xdr:to>
      <xdr:col>22</xdr:col>
      <xdr:colOff>495460</xdr:colOff>
      <xdr:row>17</xdr:row>
      <xdr:rowOff>544285</xdr:rowOff>
    </xdr:to>
    <xdr:sp macro="" textlink="">
      <xdr:nvSpPr>
        <xdr:cNvPr id="2" name="正方形/長方形 1">
          <a:extLst>
            <a:ext uri="{FF2B5EF4-FFF2-40B4-BE49-F238E27FC236}">
              <a16:creationId xmlns:a16="http://schemas.microsoft.com/office/drawing/2014/main" id="{E1812DDA-0A20-4D91-BBE3-F75C98A705FC}"/>
            </a:ext>
          </a:extLst>
        </xdr:cNvPr>
        <xdr:cNvSpPr/>
      </xdr:nvSpPr>
      <xdr:spPr>
        <a:xfrm>
          <a:off x="21340082" y="7128781"/>
          <a:ext cx="481853" cy="5306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a:t>
          </a:r>
          <a:r>
            <a:rPr kumimoji="1" lang="en-US" altLang="ja-JP" sz="1100" b="1">
              <a:solidFill>
                <a:sysClr val="windowText" lastClr="000000"/>
              </a:solidFill>
            </a:rPr>
            <a:t>A</a:t>
          </a:r>
          <a:r>
            <a:rPr kumimoji="1" lang="ja-JP" altLang="en-US" sz="1100" b="1">
              <a:solidFill>
                <a:sysClr val="windowText" lastClr="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33618</xdr:colOff>
      <xdr:row>8</xdr:row>
      <xdr:rowOff>0</xdr:rowOff>
    </xdr:from>
    <xdr:to>
      <xdr:col>9</xdr:col>
      <xdr:colOff>470648</xdr:colOff>
      <xdr:row>9</xdr:row>
      <xdr:rowOff>11206</xdr:rowOff>
    </xdr:to>
    <xdr:sp macro="" textlink="">
      <xdr:nvSpPr>
        <xdr:cNvPr id="2" name="正方形/長方形 1">
          <a:extLst>
            <a:ext uri="{FF2B5EF4-FFF2-40B4-BE49-F238E27FC236}">
              <a16:creationId xmlns:a16="http://schemas.microsoft.com/office/drawing/2014/main" id="{6AC076EC-6F69-4933-B9D2-03B2F3967638}"/>
            </a:ext>
          </a:extLst>
        </xdr:cNvPr>
        <xdr:cNvSpPr/>
      </xdr:nvSpPr>
      <xdr:spPr>
        <a:xfrm>
          <a:off x="10234893" y="3305175"/>
          <a:ext cx="437030" cy="3350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a:t>
          </a:r>
          <a:r>
            <a:rPr kumimoji="1" lang="en-US" altLang="ja-JP" sz="1100" b="1">
              <a:solidFill>
                <a:sysClr val="windowText" lastClr="000000"/>
              </a:solidFill>
            </a:rPr>
            <a:t>C</a:t>
          </a:r>
          <a:r>
            <a:rPr kumimoji="1" lang="ja-JP" altLang="en-US" sz="1100" b="1">
              <a:solidFill>
                <a:sysClr val="windowText" lastClr="000000"/>
              </a:solidFill>
            </a:rPr>
            <a:t>）</a:t>
          </a:r>
        </a:p>
      </xdr:txBody>
    </xdr:sp>
    <xdr:clientData/>
  </xdr:twoCellAnchor>
  <xdr:twoCellAnchor>
    <xdr:from>
      <xdr:col>7</xdr:col>
      <xdr:colOff>0</xdr:colOff>
      <xdr:row>19</xdr:row>
      <xdr:rowOff>0</xdr:rowOff>
    </xdr:from>
    <xdr:to>
      <xdr:col>7</xdr:col>
      <xdr:colOff>481853</xdr:colOff>
      <xdr:row>20</xdr:row>
      <xdr:rowOff>0</xdr:rowOff>
    </xdr:to>
    <xdr:sp macro="" textlink="">
      <xdr:nvSpPr>
        <xdr:cNvPr id="3" name="正方形/長方形 2">
          <a:extLst>
            <a:ext uri="{FF2B5EF4-FFF2-40B4-BE49-F238E27FC236}">
              <a16:creationId xmlns:a16="http://schemas.microsoft.com/office/drawing/2014/main" id="{0854168C-0BB7-4958-8C0F-BD2A85908807}"/>
            </a:ext>
          </a:extLst>
        </xdr:cNvPr>
        <xdr:cNvSpPr/>
      </xdr:nvSpPr>
      <xdr:spPr>
        <a:xfrm>
          <a:off x="7134225" y="6867525"/>
          <a:ext cx="481853" cy="40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a:t>
          </a:r>
          <a:r>
            <a:rPr kumimoji="1" lang="en-US" altLang="ja-JP" sz="1100" b="1">
              <a:solidFill>
                <a:sysClr val="windowText" lastClr="000000"/>
              </a:solidFill>
            </a:rPr>
            <a:t>A</a:t>
          </a:r>
          <a:r>
            <a:rPr kumimoji="1" lang="ja-JP" altLang="en-US" sz="1100" b="1">
              <a:solidFill>
                <a:sysClr val="windowText" lastClr="000000"/>
              </a:solidFill>
            </a:rPr>
            <a:t>）</a:t>
          </a:r>
        </a:p>
      </xdr:txBody>
    </xdr:sp>
    <xdr:clientData/>
  </xdr:twoCellAnchor>
  <xdr:twoCellAnchor>
    <xdr:from>
      <xdr:col>8</xdr:col>
      <xdr:colOff>0</xdr:colOff>
      <xdr:row>19</xdr:row>
      <xdr:rowOff>0</xdr:rowOff>
    </xdr:from>
    <xdr:to>
      <xdr:col>8</xdr:col>
      <xdr:colOff>481853</xdr:colOff>
      <xdr:row>19</xdr:row>
      <xdr:rowOff>381000</xdr:rowOff>
    </xdr:to>
    <xdr:sp macro="" textlink="">
      <xdr:nvSpPr>
        <xdr:cNvPr id="4" name="正方形/長方形 3">
          <a:extLst>
            <a:ext uri="{FF2B5EF4-FFF2-40B4-BE49-F238E27FC236}">
              <a16:creationId xmlns:a16="http://schemas.microsoft.com/office/drawing/2014/main" id="{1C9DFBD0-67A1-4CB0-A540-D97BBFA55020}"/>
            </a:ext>
          </a:extLst>
        </xdr:cNvPr>
        <xdr:cNvSpPr/>
      </xdr:nvSpPr>
      <xdr:spPr>
        <a:xfrm>
          <a:off x="8667750" y="6867525"/>
          <a:ext cx="481853"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a:t>
          </a:r>
          <a:r>
            <a:rPr kumimoji="1" lang="en-US" altLang="ja-JP" sz="1100" b="1">
              <a:solidFill>
                <a:sysClr val="windowText" lastClr="000000"/>
              </a:solidFill>
            </a:rPr>
            <a:t>B</a:t>
          </a:r>
          <a:r>
            <a:rPr kumimoji="1" lang="ja-JP" altLang="en-US" sz="1100" b="1">
              <a:solidFill>
                <a:sysClr val="windowText" lastClr="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13607</xdr:colOff>
      <xdr:row>29</xdr:row>
      <xdr:rowOff>13606</xdr:rowOff>
    </xdr:from>
    <xdr:to>
      <xdr:col>28</xdr:col>
      <xdr:colOff>495460</xdr:colOff>
      <xdr:row>29</xdr:row>
      <xdr:rowOff>544285</xdr:rowOff>
    </xdr:to>
    <xdr:sp macro="" textlink="">
      <xdr:nvSpPr>
        <xdr:cNvPr id="2" name="正方形/長方形 1">
          <a:extLst>
            <a:ext uri="{FF2B5EF4-FFF2-40B4-BE49-F238E27FC236}">
              <a16:creationId xmlns:a16="http://schemas.microsoft.com/office/drawing/2014/main" id="{55490B9B-B0ED-485A-AB8C-0FB10EF0D7B3}"/>
            </a:ext>
          </a:extLst>
        </xdr:cNvPr>
        <xdr:cNvSpPr/>
      </xdr:nvSpPr>
      <xdr:spPr>
        <a:xfrm>
          <a:off x="21721082" y="7214506"/>
          <a:ext cx="481853" cy="5306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a:t>
          </a:r>
          <a:r>
            <a:rPr kumimoji="1" lang="en-US" altLang="ja-JP" sz="1100" b="1">
              <a:solidFill>
                <a:sysClr val="windowText" lastClr="000000"/>
              </a:solidFill>
            </a:rPr>
            <a:t>A</a:t>
          </a:r>
          <a:r>
            <a:rPr kumimoji="1" lang="ja-JP" altLang="en-US" sz="1100" b="1">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E3F89-66B6-4128-8198-12A45F42259B}">
  <sheetPr>
    <tabColor theme="9" tint="0.59999389629810485"/>
    <pageSetUpPr fitToPage="1"/>
  </sheetPr>
  <dimension ref="A1:E23"/>
  <sheetViews>
    <sheetView tabSelected="1" zoomScale="70" zoomScaleNormal="70" workbookViewId="0">
      <selection activeCell="A14" sqref="A14:E14"/>
    </sheetView>
  </sheetViews>
  <sheetFormatPr defaultRowHeight="13.5" x14ac:dyDescent="0.15"/>
  <cols>
    <col min="1" max="1" width="20.125" style="2" customWidth="1"/>
    <col min="2" max="2" width="19.375" style="2" customWidth="1"/>
    <col min="3" max="3" width="3.25" style="2" customWidth="1"/>
    <col min="4" max="4" width="57.125" style="2" customWidth="1"/>
    <col min="5" max="5" width="59.375" style="2" customWidth="1"/>
    <col min="6" max="6" width="16.5" style="2" customWidth="1"/>
    <col min="7" max="16384" width="9" style="2"/>
  </cols>
  <sheetData>
    <row r="1" spans="1:5" s="188" customFormat="1" ht="58.5" customHeight="1" x14ac:dyDescent="0.15">
      <c r="A1" s="196" t="s">
        <v>191</v>
      </c>
      <c r="B1" s="187"/>
      <c r="C1" s="187"/>
      <c r="D1" s="187"/>
      <c r="E1" s="187"/>
    </row>
    <row r="2" spans="1:5" s="188" customFormat="1" ht="43.5" customHeight="1" x14ac:dyDescent="0.15">
      <c r="A2" s="189"/>
      <c r="B2" s="187"/>
      <c r="C2" s="187"/>
      <c r="D2" s="187"/>
      <c r="E2" s="190" t="s">
        <v>184</v>
      </c>
    </row>
    <row r="3" spans="1:5" s="188" customFormat="1" ht="55.5" customHeight="1" x14ac:dyDescent="0.15">
      <c r="A3" s="189"/>
      <c r="B3" s="187"/>
      <c r="C3" s="187"/>
      <c r="D3" s="187"/>
      <c r="E3" s="187"/>
    </row>
    <row r="4" spans="1:5" s="188" customFormat="1" ht="37.5" customHeight="1" x14ac:dyDescent="0.15">
      <c r="A4" s="189" t="s">
        <v>185</v>
      </c>
      <c r="B4" s="187"/>
      <c r="C4" s="187"/>
      <c r="D4" s="187"/>
      <c r="E4" s="187"/>
    </row>
    <row r="5" spans="1:5" s="188" customFormat="1" ht="55.5" customHeight="1" x14ac:dyDescent="0.15">
      <c r="A5" s="191"/>
      <c r="B5" s="187"/>
      <c r="C5" s="187"/>
      <c r="D5" s="187"/>
      <c r="E5" s="187"/>
    </row>
    <row r="6" spans="1:5" s="188" customFormat="1" ht="21" x14ac:dyDescent="0.15">
      <c r="A6" s="191"/>
      <c r="B6" s="187"/>
      <c r="C6" s="187"/>
      <c r="D6" s="187"/>
      <c r="E6" s="187"/>
    </row>
    <row r="7" spans="1:5" s="188" customFormat="1" ht="37.5" customHeight="1" x14ac:dyDescent="0.15">
      <c r="A7" s="189"/>
      <c r="B7" s="187"/>
      <c r="C7" s="187"/>
      <c r="D7" s="199" t="s">
        <v>186</v>
      </c>
      <c r="E7" s="199"/>
    </row>
    <row r="8" spans="1:5" ht="37.5" customHeight="1" x14ac:dyDescent="0.15">
      <c r="A8" s="192"/>
      <c r="B8" s="192"/>
      <c r="C8" s="192"/>
      <c r="D8" s="200" t="s">
        <v>187</v>
      </c>
      <c r="E8" s="199"/>
    </row>
    <row r="9" spans="1:5" ht="37.5" customHeight="1" x14ac:dyDescent="0.15">
      <c r="A9" s="192"/>
      <c r="B9" s="192"/>
      <c r="C9" s="192"/>
      <c r="D9" s="200" t="s">
        <v>188</v>
      </c>
      <c r="E9" s="199"/>
    </row>
    <row r="10" spans="1:5" ht="37.5" customHeight="1" x14ac:dyDescent="0.15">
      <c r="A10" s="192"/>
      <c r="B10" s="192"/>
      <c r="C10" s="192"/>
      <c r="D10" s="200" t="s">
        <v>189</v>
      </c>
      <c r="E10" s="199"/>
    </row>
    <row r="11" spans="1:5" ht="37.5" customHeight="1" x14ac:dyDescent="0.15">
      <c r="A11" s="192"/>
      <c r="B11" s="192"/>
      <c r="C11" s="192"/>
      <c r="D11" s="200" t="s">
        <v>190</v>
      </c>
      <c r="E11" s="199"/>
    </row>
    <row r="12" spans="1:5" ht="51" customHeight="1" x14ac:dyDescent="0.15">
      <c r="A12" s="194"/>
      <c r="B12" s="195"/>
      <c r="C12" s="195"/>
      <c r="D12" s="195"/>
      <c r="E12" s="195"/>
    </row>
    <row r="13" spans="1:5" ht="51" customHeight="1" x14ac:dyDescent="0.15">
      <c r="A13" s="194"/>
      <c r="B13" s="195"/>
      <c r="C13" s="195"/>
      <c r="D13" s="195"/>
      <c r="E13" s="195"/>
    </row>
    <row r="14" spans="1:5" ht="79.5" customHeight="1" x14ac:dyDescent="0.15">
      <c r="A14" s="201" t="s">
        <v>192</v>
      </c>
      <c r="B14" s="202"/>
      <c r="C14" s="202"/>
      <c r="D14" s="202"/>
      <c r="E14" s="202"/>
    </row>
    <row r="15" spans="1:5" ht="30.75" x14ac:dyDescent="0.15">
      <c r="A15" s="197"/>
      <c r="B15" s="198"/>
      <c r="C15" s="198"/>
      <c r="D15" s="198"/>
      <c r="E15" s="198"/>
    </row>
    <row r="16" spans="1:5" ht="30.75" x14ac:dyDescent="0.15">
      <c r="A16" s="197"/>
      <c r="B16" s="198"/>
      <c r="C16" s="198"/>
      <c r="D16" s="198"/>
      <c r="E16" s="198"/>
    </row>
    <row r="17" spans="1:5" ht="30.75" x14ac:dyDescent="0.15">
      <c r="A17" s="197"/>
      <c r="B17" s="198"/>
      <c r="C17" s="198"/>
      <c r="D17" s="198"/>
      <c r="E17" s="198"/>
    </row>
    <row r="18" spans="1:5" ht="30.75" x14ac:dyDescent="0.15">
      <c r="A18" s="197"/>
      <c r="B18" s="198"/>
      <c r="C18" s="198"/>
      <c r="D18" s="198"/>
      <c r="E18" s="198"/>
    </row>
    <row r="19" spans="1:5" ht="30.75" x14ac:dyDescent="0.15">
      <c r="A19" s="197"/>
      <c r="B19" s="198"/>
      <c r="C19" s="198"/>
      <c r="D19" s="198"/>
      <c r="E19" s="198"/>
    </row>
    <row r="20" spans="1:5" ht="30.75" x14ac:dyDescent="0.15">
      <c r="A20" s="197"/>
      <c r="B20" s="198"/>
      <c r="C20" s="198"/>
      <c r="D20" s="198"/>
      <c r="E20" s="198"/>
    </row>
    <row r="21" spans="1:5" ht="30.75" x14ac:dyDescent="0.15">
      <c r="A21" s="197"/>
      <c r="B21" s="198"/>
      <c r="C21" s="198"/>
      <c r="D21" s="198"/>
      <c r="E21" s="198"/>
    </row>
    <row r="22" spans="1:5" ht="30.75" x14ac:dyDescent="0.15">
      <c r="A22" s="197"/>
      <c r="B22" s="198"/>
      <c r="C22" s="198"/>
      <c r="D22" s="198"/>
      <c r="E22" s="198"/>
    </row>
    <row r="23" spans="1:5" ht="18.75" x14ac:dyDescent="0.15">
      <c r="A23" s="193"/>
      <c r="B23" s="192"/>
      <c r="C23" s="192"/>
      <c r="D23" s="192"/>
      <c r="E23" s="192"/>
    </row>
  </sheetData>
  <mergeCells count="14">
    <mergeCell ref="A19:E19"/>
    <mergeCell ref="A20:E20"/>
    <mergeCell ref="A21:E21"/>
    <mergeCell ref="A22:E22"/>
    <mergeCell ref="D7:E7"/>
    <mergeCell ref="D8:E8"/>
    <mergeCell ref="D9:E9"/>
    <mergeCell ref="D10:E10"/>
    <mergeCell ref="D11:E11"/>
    <mergeCell ref="A14:E14"/>
    <mergeCell ref="A15:E15"/>
    <mergeCell ref="A16:E16"/>
    <mergeCell ref="A17:E17"/>
    <mergeCell ref="A18:E18"/>
  </mergeCells>
  <phoneticPr fontId="1"/>
  <pageMargins left="0.88" right="0.62" top="0.75" bottom="0.75" header="0.3" footer="0.3"/>
  <pageSetup paperSize="9" scale="5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8ABB3-BB0B-4AE1-8780-8B2AB5C7FFE4}">
  <sheetPr>
    <tabColor theme="9" tint="0.59999389629810485"/>
    <pageSetUpPr fitToPage="1"/>
  </sheetPr>
  <dimension ref="B1:M51"/>
  <sheetViews>
    <sheetView view="pageBreakPreview" zoomScale="85" zoomScaleNormal="85" zoomScaleSheetLayoutView="85" workbookViewId="0">
      <selection activeCell="B3" sqref="B3:J3"/>
    </sheetView>
  </sheetViews>
  <sheetFormatPr defaultRowHeight="13.5" x14ac:dyDescent="0.15"/>
  <cols>
    <col min="1" max="1" width="5.625" style="2" customWidth="1"/>
    <col min="2" max="2" width="6.125" style="2" customWidth="1"/>
    <col min="3" max="3" width="13.875" style="2" customWidth="1"/>
    <col min="4" max="4" width="7.625" style="2" customWidth="1"/>
    <col min="5" max="9" width="20.125" style="2" customWidth="1"/>
    <col min="10" max="10" width="20.25" style="2" customWidth="1"/>
    <col min="11" max="16384" width="9" style="2"/>
  </cols>
  <sheetData>
    <row r="1" spans="2:13" ht="31.5" customHeight="1" x14ac:dyDescent="0.15">
      <c r="B1" s="150" t="s">
        <v>126</v>
      </c>
      <c r="F1" s="151"/>
      <c r="G1" s="151"/>
      <c r="H1" s="152" t="s">
        <v>150</v>
      </c>
      <c r="I1" s="203" t="s">
        <v>148</v>
      </c>
      <c r="J1" s="203" t="s">
        <v>149</v>
      </c>
    </row>
    <row r="2" spans="2:13" ht="26.25" customHeight="1" x14ac:dyDescent="0.15">
      <c r="I2" s="203"/>
      <c r="J2" s="203"/>
      <c r="M2" s="181" t="s">
        <v>176</v>
      </c>
    </row>
    <row r="3" spans="2:13" ht="62.25" customHeight="1" x14ac:dyDescent="0.15">
      <c r="B3" s="250" t="s">
        <v>133</v>
      </c>
      <c r="C3" s="251"/>
      <c r="D3" s="251"/>
      <c r="E3" s="251"/>
      <c r="F3" s="251"/>
      <c r="G3" s="251"/>
      <c r="H3" s="251"/>
      <c r="I3" s="251"/>
      <c r="J3" s="251"/>
    </row>
    <row r="4" spans="2:13" ht="20.25" customHeight="1" x14ac:dyDescent="0.15">
      <c r="B4" s="3"/>
      <c r="C4" s="3"/>
      <c r="D4" s="3"/>
    </row>
    <row r="5" spans="2:13" ht="30.75" customHeight="1" thickBot="1" x14ac:dyDescent="0.2">
      <c r="B5" s="3" t="s">
        <v>151</v>
      </c>
      <c r="C5" s="4"/>
      <c r="D5" s="4"/>
    </row>
    <row r="6" spans="2:13" ht="47.25" customHeight="1" x14ac:dyDescent="0.15">
      <c r="B6" s="213" t="s">
        <v>6</v>
      </c>
      <c r="C6" s="252"/>
      <c r="D6" s="141" t="s">
        <v>76</v>
      </c>
      <c r="E6" s="144" t="s">
        <v>85</v>
      </c>
      <c r="F6" s="253" t="s">
        <v>80</v>
      </c>
      <c r="G6" s="252"/>
      <c r="H6" s="144" t="s">
        <v>128</v>
      </c>
      <c r="I6" s="5" t="s">
        <v>77</v>
      </c>
      <c r="J6" s="6" t="s">
        <v>78</v>
      </c>
    </row>
    <row r="7" spans="2:13" ht="22.5" customHeight="1" thickBot="1" x14ac:dyDescent="0.2">
      <c r="B7" s="207"/>
      <c r="C7" s="208"/>
      <c r="D7" s="142"/>
      <c r="E7" s="7" t="s">
        <v>1</v>
      </c>
      <c r="F7" s="254"/>
      <c r="G7" s="208"/>
      <c r="H7" s="7" t="s">
        <v>2</v>
      </c>
      <c r="I7" s="8" t="s">
        <v>79</v>
      </c>
      <c r="J7" s="9" t="s">
        <v>16</v>
      </c>
    </row>
    <row r="8" spans="2:13" ht="19.5" customHeight="1" thickTop="1" x14ac:dyDescent="0.15">
      <c r="B8" s="247"/>
      <c r="C8" s="248"/>
      <c r="D8" s="140"/>
      <c r="E8" s="10" t="s">
        <v>3</v>
      </c>
      <c r="F8" s="249"/>
      <c r="G8" s="248"/>
      <c r="H8" s="10" t="s">
        <v>4</v>
      </c>
      <c r="I8" s="11" t="s">
        <v>5</v>
      </c>
      <c r="J8" s="12" t="s">
        <v>13</v>
      </c>
    </row>
    <row r="9" spans="2:13" ht="25.5" customHeight="1" thickBot="1" x14ac:dyDescent="0.2">
      <c r="B9" s="243"/>
      <c r="C9" s="244"/>
      <c r="D9" s="156"/>
      <c r="E9" s="157"/>
      <c r="F9" s="245"/>
      <c r="G9" s="246"/>
      <c r="H9" s="158"/>
      <c r="I9" s="78">
        <f t="shared" ref="I9:I19" si="0">ROUNDDOWN(E9/60*H9,)</f>
        <v>0</v>
      </c>
      <c r="J9" s="165" t="e">
        <f>ROUND(I20/H20*1000,)</f>
        <v>#DIV/0!</v>
      </c>
    </row>
    <row r="10" spans="2:13" ht="25.5" customHeight="1" thickTop="1" x14ac:dyDescent="0.15">
      <c r="B10" s="231"/>
      <c r="C10" s="232"/>
      <c r="D10" s="159"/>
      <c r="E10" s="160"/>
      <c r="F10" s="233"/>
      <c r="G10" s="234"/>
      <c r="H10" s="161"/>
      <c r="I10" s="79">
        <f t="shared" si="0"/>
        <v>0</v>
      </c>
      <c r="J10" s="92"/>
    </row>
    <row r="11" spans="2:13" ht="25.5" customHeight="1" x14ac:dyDescent="0.15">
      <c r="B11" s="231"/>
      <c r="C11" s="232"/>
      <c r="D11" s="159"/>
      <c r="E11" s="160"/>
      <c r="F11" s="233"/>
      <c r="G11" s="234"/>
      <c r="H11" s="161"/>
      <c r="I11" s="79">
        <f t="shared" si="0"/>
        <v>0</v>
      </c>
      <c r="J11" s="91"/>
    </row>
    <row r="12" spans="2:13" ht="25.5" customHeight="1" x14ac:dyDescent="0.15">
      <c r="B12" s="231"/>
      <c r="C12" s="232"/>
      <c r="D12" s="159"/>
      <c r="E12" s="160"/>
      <c r="F12" s="233"/>
      <c r="G12" s="234"/>
      <c r="H12" s="161"/>
      <c r="I12" s="79">
        <f t="shared" si="0"/>
        <v>0</v>
      </c>
      <c r="J12" s="91"/>
    </row>
    <row r="13" spans="2:13" ht="25.5" customHeight="1" x14ac:dyDescent="0.15">
      <c r="B13" s="231"/>
      <c r="C13" s="232"/>
      <c r="D13" s="159"/>
      <c r="E13" s="160"/>
      <c r="F13" s="233"/>
      <c r="G13" s="234"/>
      <c r="H13" s="161"/>
      <c r="I13" s="79">
        <f t="shared" si="0"/>
        <v>0</v>
      </c>
      <c r="J13" s="91"/>
    </row>
    <row r="14" spans="2:13" ht="25.5" customHeight="1" x14ac:dyDescent="0.15">
      <c r="B14" s="231"/>
      <c r="C14" s="232"/>
      <c r="D14" s="159"/>
      <c r="E14" s="160"/>
      <c r="F14" s="233"/>
      <c r="G14" s="234"/>
      <c r="H14" s="161"/>
      <c r="I14" s="79">
        <f t="shared" si="0"/>
        <v>0</v>
      </c>
      <c r="J14" s="91"/>
    </row>
    <row r="15" spans="2:13" ht="25.5" customHeight="1" x14ac:dyDescent="0.15">
      <c r="B15" s="231"/>
      <c r="C15" s="232"/>
      <c r="D15" s="159"/>
      <c r="E15" s="160"/>
      <c r="F15" s="233"/>
      <c r="G15" s="234"/>
      <c r="H15" s="161"/>
      <c r="I15" s="79">
        <f t="shared" si="0"/>
        <v>0</v>
      </c>
      <c r="J15" s="91"/>
    </row>
    <row r="16" spans="2:13" ht="25.5" customHeight="1" x14ac:dyDescent="0.15">
      <c r="B16" s="231"/>
      <c r="C16" s="232"/>
      <c r="D16" s="159"/>
      <c r="E16" s="160"/>
      <c r="F16" s="233"/>
      <c r="G16" s="234"/>
      <c r="H16" s="161"/>
      <c r="I16" s="79">
        <f t="shared" si="0"/>
        <v>0</v>
      </c>
      <c r="J16" s="91"/>
    </row>
    <row r="17" spans="2:10" ht="25.5" customHeight="1" x14ac:dyDescent="0.15">
      <c r="B17" s="231"/>
      <c r="C17" s="232"/>
      <c r="D17" s="159"/>
      <c r="E17" s="160"/>
      <c r="F17" s="233"/>
      <c r="G17" s="234"/>
      <c r="H17" s="161"/>
      <c r="I17" s="79">
        <f t="shared" si="0"/>
        <v>0</v>
      </c>
      <c r="J17" s="91"/>
    </row>
    <row r="18" spans="2:10" ht="25.5" customHeight="1" x14ac:dyDescent="0.15">
      <c r="B18" s="231"/>
      <c r="C18" s="232"/>
      <c r="D18" s="159"/>
      <c r="E18" s="160"/>
      <c r="F18" s="233"/>
      <c r="G18" s="234"/>
      <c r="H18" s="161"/>
      <c r="I18" s="79">
        <f t="shared" si="0"/>
        <v>0</v>
      </c>
      <c r="J18" s="91"/>
    </row>
    <row r="19" spans="2:10" ht="25.5" customHeight="1" thickBot="1" x14ac:dyDescent="0.2">
      <c r="B19" s="235"/>
      <c r="C19" s="236"/>
      <c r="D19" s="162"/>
      <c r="E19" s="163"/>
      <c r="F19" s="237"/>
      <c r="G19" s="238"/>
      <c r="H19" s="164"/>
      <c r="I19" s="80">
        <f t="shared" si="0"/>
        <v>0</v>
      </c>
      <c r="J19" s="91"/>
    </row>
    <row r="20" spans="2:10" ht="31.5" customHeight="1" thickBot="1" x14ac:dyDescent="0.2">
      <c r="B20" s="239" t="s">
        <v>19</v>
      </c>
      <c r="C20" s="240"/>
      <c r="D20" s="240"/>
      <c r="E20" s="241"/>
      <c r="F20" s="242"/>
      <c r="G20" s="241"/>
      <c r="H20" s="15">
        <f>SUM(H9:H19)</f>
        <v>0</v>
      </c>
      <c r="I20" s="16">
        <f>SUM(I9:I19)</f>
        <v>0</v>
      </c>
      <c r="J20" s="90"/>
    </row>
    <row r="21" spans="2:10" ht="9.75" customHeight="1" x14ac:dyDescent="0.15"/>
    <row r="22" spans="2:10" ht="51" customHeight="1" x14ac:dyDescent="0.15">
      <c r="B22" s="17" t="s">
        <v>25</v>
      </c>
      <c r="C22" s="204" t="s">
        <v>137</v>
      </c>
      <c r="D22" s="204"/>
      <c r="E22" s="204"/>
      <c r="F22" s="204"/>
      <c r="G22" s="204"/>
      <c r="H22" s="204"/>
      <c r="I22" s="204"/>
      <c r="J22" s="204"/>
    </row>
    <row r="23" spans="2:10" ht="24" customHeight="1" x14ac:dyDescent="0.15">
      <c r="B23" s="17" t="s">
        <v>26</v>
      </c>
      <c r="C23" s="204" t="s">
        <v>81</v>
      </c>
      <c r="D23" s="204"/>
      <c r="E23" s="204"/>
      <c r="F23" s="204"/>
      <c r="G23" s="204"/>
      <c r="H23" s="204"/>
      <c r="I23" s="204"/>
      <c r="J23" s="204"/>
    </row>
    <row r="24" spans="2:10" ht="24" customHeight="1" x14ac:dyDescent="0.15">
      <c r="B24" s="17" t="s">
        <v>59</v>
      </c>
      <c r="C24" s="204" t="s">
        <v>83</v>
      </c>
      <c r="D24" s="204"/>
      <c r="E24" s="204"/>
      <c r="F24" s="204"/>
      <c r="G24" s="204"/>
      <c r="H24" s="204"/>
      <c r="I24" s="204"/>
      <c r="J24" s="204"/>
    </row>
    <row r="25" spans="2:10" ht="29.25" customHeight="1" x14ac:dyDescent="0.15"/>
    <row r="26" spans="2:10" ht="32.25" customHeight="1" thickBot="1" x14ac:dyDescent="0.2">
      <c r="B26" s="3" t="s">
        <v>152</v>
      </c>
      <c r="C26" s="4"/>
      <c r="D26" s="4"/>
    </row>
    <row r="27" spans="2:10" ht="28.5" customHeight="1" x14ac:dyDescent="0.15">
      <c r="B27" s="213"/>
      <c r="C27" s="214"/>
      <c r="D27" s="217" t="s">
        <v>153</v>
      </c>
      <c r="E27" s="218"/>
      <c r="F27" s="219"/>
      <c r="G27" s="220" t="s">
        <v>154</v>
      </c>
      <c r="H27" s="222" t="s">
        <v>155</v>
      </c>
    </row>
    <row r="28" spans="2:10" ht="28.5" customHeight="1" x14ac:dyDescent="0.15">
      <c r="B28" s="215"/>
      <c r="C28" s="216"/>
      <c r="D28" s="215" t="s">
        <v>73</v>
      </c>
      <c r="E28" s="230"/>
      <c r="F28" s="114" t="s">
        <v>156</v>
      </c>
      <c r="G28" s="221"/>
      <c r="H28" s="223"/>
    </row>
    <row r="29" spans="2:10" ht="47.25" customHeight="1" thickBot="1" x14ac:dyDescent="0.2">
      <c r="B29" s="205"/>
      <c r="C29" s="206"/>
      <c r="D29" s="207" t="s">
        <v>14</v>
      </c>
      <c r="E29" s="208"/>
      <c r="F29" s="19" t="s">
        <v>157</v>
      </c>
      <c r="G29" s="20" t="s">
        <v>24</v>
      </c>
      <c r="H29" s="21" t="s">
        <v>18</v>
      </c>
    </row>
    <row r="30" spans="2:10" ht="14.25" customHeight="1" thickTop="1" x14ac:dyDescent="0.15">
      <c r="B30" s="209"/>
      <c r="C30" s="210"/>
      <c r="D30" s="89"/>
      <c r="E30" s="22" t="s">
        <v>17</v>
      </c>
      <c r="F30" s="22" t="s">
        <v>13</v>
      </c>
      <c r="G30" s="23" t="s">
        <v>15</v>
      </c>
      <c r="H30" s="24" t="s">
        <v>23</v>
      </c>
    </row>
    <row r="31" spans="2:10" ht="25.5" customHeight="1" x14ac:dyDescent="0.15">
      <c r="B31" s="211" t="s">
        <v>179</v>
      </c>
      <c r="C31" s="212"/>
      <c r="D31" s="25"/>
      <c r="E31" s="166"/>
      <c r="F31" s="88" t="e">
        <f>ROUNDDOWN(J$9*E31%/12*3/4,)</f>
        <v>#DIV/0!</v>
      </c>
      <c r="G31" s="228">
        <v>624</v>
      </c>
      <c r="H31" s="26" t="e">
        <f t="shared" ref="H31:H42" si="1">SUM(F31,G$31)</f>
        <v>#DIV/0!</v>
      </c>
    </row>
    <row r="32" spans="2:10" ht="25.5" customHeight="1" x14ac:dyDescent="0.15">
      <c r="B32" s="224" t="s">
        <v>20</v>
      </c>
      <c r="C32" s="225"/>
      <c r="D32" s="25"/>
      <c r="E32" s="166"/>
      <c r="F32" s="13" t="e">
        <f t="shared" ref="F32:F42" si="2">ROUNDDOWN(J$9*E32%/12*3/4,)</f>
        <v>#DIV/0!</v>
      </c>
      <c r="G32" s="228"/>
      <c r="H32" s="26" t="e">
        <f t="shared" si="1"/>
        <v>#DIV/0!</v>
      </c>
    </row>
    <row r="33" spans="2:10" ht="25.5" customHeight="1" x14ac:dyDescent="0.15">
      <c r="B33" s="224" t="s">
        <v>7</v>
      </c>
      <c r="C33" s="225"/>
      <c r="D33" s="25"/>
      <c r="E33" s="166"/>
      <c r="F33" s="13" t="e">
        <f t="shared" si="2"/>
        <v>#DIV/0!</v>
      </c>
      <c r="G33" s="228"/>
      <c r="H33" s="26" t="e">
        <f t="shared" si="1"/>
        <v>#DIV/0!</v>
      </c>
    </row>
    <row r="34" spans="2:10" ht="25.5" customHeight="1" x14ac:dyDescent="0.15">
      <c r="B34" s="224" t="s">
        <v>8</v>
      </c>
      <c r="C34" s="225"/>
      <c r="D34" s="25"/>
      <c r="E34" s="166"/>
      <c r="F34" s="13" t="e">
        <f t="shared" si="2"/>
        <v>#DIV/0!</v>
      </c>
      <c r="G34" s="228"/>
      <c r="H34" s="26" t="e">
        <f t="shared" si="1"/>
        <v>#DIV/0!</v>
      </c>
    </row>
    <row r="35" spans="2:10" ht="25.5" customHeight="1" x14ac:dyDescent="0.15">
      <c r="B35" s="224" t="s">
        <v>9</v>
      </c>
      <c r="C35" s="225"/>
      <c r="D35" s="25"/>
      <c r="E35" s="166"/>
      <c r="F35" s="13" t="e">
        <f t="shared" si="2"/>
        <v>#DIV/0!</v>
      </c>
      <c r="G35" s="228"/>
      <c r="H35" s="26" t="e">
        <f t="shared" si="1"/>
        <v>#DIV/0!</v>
      </c>
    </row>
    <row r="36" spans="2:10" ht="25.5" customHeight="1" x14ac:dyDescent="0.15">
      <c r="B36" s="224" t="s">
        <v>10</v>
      </c>
      <c r="C36" s="225"/>
      <c r="D36" s="25"/>
      <c r="E36" s="166"/>
      <c r="F36" s="13" t="e">
        <f t="shared" si="2"/>
        <v>#DIV/0!</v>
      </c>
      <c r="G36" s="228"/>
      <c r="H36" s="26" t="e">
        <f t="shared" si="1"/>
        <v>#DIV/0!</v>
      </c>
    </row>
    <row r="37" spans="2:10" ht="25.5" customHeight="1" x14ac:dyDescent="0.15">
      <c r="B37" s="224" t="s">
        <v>22</v>
      </c>
      <c r="C37" s="225"/>
      <c r="D37" s="25"/>
      <c r="E37" s="166"/>
      <c r="F37" s="13" t="e">
        <f t="shared" si="2"/>
        <v>#DIV/0!</v>
      </c>
      <c r="G37" s="228"/>
      <c r="H37" s="26" t="e">
        <f t="shared" si="1"/>
        <v>#DIV/0!</v>
      </c>
    </row>
    <row r="38" spans="2:10" ht="25.5" customHeight="1" x14ac:dyDescent="0.15">
      <c r="B38" s="224" t="s">
        <v>21</v>
      </c>
      <c r="C38" s="225"/>
      <c r="D38" s="25"/>
      <c r="E38" s="166"/>
      <c r="F38" s="13" t="e">
        <f t="shared" si="2"/>
        <v>#DIV/0!</v>
      </c>
      <c r="G38" s="228"/>
      <c r="H38" s="26" t="e">
        <f t="shared" si="1"/>
        <v>#DIV/0!</v>
      </c>
      <c r="I38" s="27"/>
    </row>
    <row r="39" spans="2:10" ht="25.5" customHeight="1" x14ac:dyDescent="0.15">
      <c r="B39" s="224" t="s">
        <v>0</v>
      </c>
      <c r="C39" s="225"/>
      <c r="D39" s="25"/>
      <c r="E39" s="166"/>
      <c r="F39" s="13" t="e">
        <f t="shared" si="2"/>
        <v>#DIV/0!</v>
      </c>
      <c r="G39" s="228"/>
      <c r="H39" s="26" t="e">
        <f t="shared" si="1"/>
        <v>#DIV/0!</v>
      </c>
      <c r="I39" s="27"/>
    </row>
    <row r="40" spans="2:10" ht="25.5" customHeight="1" x14ac:dyDescent="0.15">
      <c r="B40" s="224" t="s">
        <v>117</v>
      </c>
      <c r="C40" s="225"/>
      <c r="D40" s="25"/>
      <c r="E40" s="166"/>
      <c r="F40" s="13" t="e">
        <f t="shared" si="2"/>
        <v>#DIV/0!</v>
      </c>
      <c r="G40" s="228"/>
      <c r="H40" s="26" t="e">
        <f t="shared" si="1"/>
        <v>#DIV/0!</v>
      </c>
      <c r="I40" s="27"/>
    </row>
    <row r="41" spans="2:10" ht="25.5" customHeight="1" x14ac:dyDescent="0.15">
      <c r="B41" s="224" t="s">
        <v>11</v>
      </c>
      <c r="C41" s="225"/>
      <c r="D41" s="25"/>
      <c r="E41" s="166"/>
      <c r="F41" s="13" t="e">
        <f t="shared" si="2"/>
        <v>#DIV/0!</v>
      </c>
      <c r="G41" s="228"/>
      <c r="H41" s="26" t="e">
        <f t="shared" si="1"/>
        <v>#DIV/0!</v>
      </c>
      <c r="I41" s="27"/>
    </row>
    <row r="42" spans="2:10" ht="25.5" customHeight="1" thickBot="1" x14ac:dyDescent="0.2">
      <c r="B42" s="226" t="s">
        <v>12</v>
      </c>
      <c r="C42" s="227"/>
      <c r="D42" s="28"/>
      <c r="E42" s="167"/>
      <c r="F42" s="14" t="e">
        <f t="shared" si="2"/>
        <v>#DIV/0!</v>
      </c>
      <c r="G42" s="229"/>
      <c r="H42" s="87" t="e">
        <f t="shared" si="1"/>
        <v>#DIV/0!</v>
      </c>
      <c r="I42" s="27"/>
    </row>
    <row r="43" spans="2:10" ht="8.25" customHeight="1" x14ac:dyDescent="0.15"/>
    <row r="44" spans="2:10" ht="51" customHeight="1" x14ac:dyDescent="0.15">
      <c r="B44" s="17" t="s">
        <v>25</v>
      </c>
      <c r="C44" s="204" t="s">
        <v>138</v>
      </c>
      <c r="D44" s="204"/>
      <c r="E44" s="204"/>
      <c r="F44" s="204"/>
      <c r="G44" s="204"/>
      <c r="H44" s="204"/>
      <c r="I44" s="204"/>
      <c r="J44" s="204"/>
    </row>
    <row r="45" spans="2:10" ht="24" customHeight="1" x14ac:dyDescent="0.15">
      <c r="B45" s="17" t="s">
        <v>26</v>
      </c>
      <c r="C45" s="204" t="s">
        <v>158</v>
      </c>
      <c r="D45" s="204"/>
      <c r="E45" s="204"/>
      <c r="F45" s="204"/>
      <c r="G45" s="204"/>
      <c r="H45" s="204"/>
      <c r="I45" s="204"/>
      <c r="J45" s="204"/>
    </row>
    <row r="46" spans="2:10" ht="26.25" customHeight="1" x14ac:dyDescent="0.15">
      <c r="B46" s="17" t="s">
        <v>74</v>
      </c>
      <c r="C46" s="204" t="s">
        <v>129</v>
      </c>
      <c r="D46" s="204"/>
      <c r="E46" s="204"/>
      <c r="F46" s="204"/>
      <c r="G46" s="204"/>
      <c r="H46" s="204"/>
      <c r="I46" s="204"/>
      <c r="J46" s="204"/>
    </row>
    <row r="47" spans="2:10" ht="23.25" customHeight="1" x14ac:dyDescent="0.15">
      <c r="B47" s="17" t="s">
        <v>75</v>
      </c>
      <c r="C47" s="204" t="s">
        <v>82</v>
      </c>
      <c r="D47" s="204"/>
      <c r="E47" s="204"/>
      <c r="F47" s="204"/>
      <c r="G47" s="204"/>
      <c r="H47" s="204"/>
      <c r="I47" s="204"/>
      <c r="J47" s="204"/>
    </row>
    <row r="48" spans="2:10" x14ac:dyDescent="0.15">
      <c r="C48" s="29"/>
      <c r="D48" s="29"/>
      <c r="E48" s="29"/>
      <c r="F48" s="29"/>
      <c r="G48" s="29"/>
      <c r="H48" s="29"/>
      <c r="I48" s="29"/>
    </row>
    <row r="49" spans="3:9" x14ac:dyDescent="0.15">
      <c r="C49" s="29"/>
      <c r="D49" s="29"/>
      <c r="E49" s="29"/>
      <c r="F49" s="29"/>
      <c r="G49" s="29"/>
      <c r="H49" s="29"/>
      <c r="I49" s="29"/>
    </row>
    <row r="50" spans="3:9" x14ac:dyDescent="0.15">
      <c r="C50" s="29"/>
      <c r="D50" s="29"/>
      <c r="E50" s="29"/>
      <c r="F50" s="29"/>
      <c r="G50" s="29"/>
      <c r="H50" s="29"/>
      <c r="I50" s="29"/>
    </row>
    <row r="51" spans="3:9" x14ac:dyDescent="0.15">
      <c r="C51" s="29"/>
      <c r="D51" s="29"/>
      <c r="E51" s="29"/>
      <c r="F51" s="29"/>
      <c r="G51" s="29"/>
      <c r="H51" s="29"/>
      <c r="I51" s="29"/>
    </row>
  </sheetData>
  <sheetProtection sheet="1" scenarios="1"/>
  <mergeCells count="61">
    <mergeCell ref="B8:C8"/>
    <mergeCell ref="F8:G8"/>
    <mergeCell ref="B3:J3"/>
    <mergeCell ref="B6:C6"/>
    <mergeCell ref="F6:G6"/>
    <mergeCell ref="B7:C7"/>
    <mergeCell ref="F7:G7"/>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D28:E28"/>
    <mergeCell ref="B18:C18"/>
    <mergeCell ref="F18:G18"/>
    <mergeCell ref="B19:C19"/>
    <mergeCell ref="F19:G19"/>
    <mergeCell ref="B20:E20"/>
    <mergeCell ref="F20:G20"/>
    <mergeCell ref="C47:J47"/>
    <mergeCell ref="B37:C37"/>
    <mergeCell ref="B38:C38"/>
    <mergeCell ref="B39:C39"/>
    <mergeCell ref="B40:C40"/>
    <mergeCell ref="B41:C41"/>
    <mergeCell ref="B42:C42"/>
    <mergeCell ref="G31:G42"/>
    <mergeCell ref="B32:C32"/>
    <mergeCell ref="B33:C33"/>
    <mergeCell ref="B34:C34"/>
    <mergeCell ref="B35:C35"/>
    <mergeCell ref="B36:C36"/>
    <mergeCell ref="I1:I2"/>
    <mergeCell ref="J1:J2"/>
    <mergeCell ref="C44:J44"/>
    <mergeCell ref="C45:J45"/>
    <mergeCell ref="C46:J46"/>
    <mergeCell ref="B29:C29"/>
    <mergeCell ref="D29:E29"/>
    <mergeCell ref="B30:C30"/>
    <mergeCell ref="B31:C31"/>
    <mergeCell ref="C22:J22"/>
    <mergeCell ref="C23:J23"/>
    <mergeCell ref="C24:J24"/>
    <mergeCell ref="B27:C28"/>
    <mergeCell ref="D27:F27"/>
    <mergeCell ref="G27:G28"/>
    <mergeCell ref="H27:H28"/>
  </mergeCells>
  <phoneticPr fontId="1"/>
  <pageMargins left="0.51181102362204722" right="0.31496062992125984" top="0.74803149606299213" bottom="0.47244094488188981" header="0.31496062992125984" footer="0.31496062992125984"/>
  <pageSetup paperSize="9" scale="62" fitToHeight="0" orientation="portrait" r:id="rId1"/>
  <headerFooter differentFirst="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123B3-5F9A-4BB9-BE62-029ED5D6B42C}">
  <sheetPr>
    <tabColor theme="9" tint="0.59999389629810485"/>
    <pageSetUpPr fitToPage="1"/>
  </sheetPr>
  <dimension ref="B1:AF53"/>
  <sheetViews>
    <sheetView view="pageBreakPreview" zoomScale="70" zoomScaleNormal="70" zoomScaleSheetLayoutView="70" zoomScalePageLayoutView="70" workbookViewId="0">
      <selection activeCell="B3" sqref="B3"/>
    </sheetView>
  </sheetViews>
  <sheetFormatPr defaultRowHeight="13.5" x14ac:dyDescent="0.15"/>
  <cols>
    <col min="1" max="1" width="12.75" style="2" customWidth="1"/>
    <col min="2" max="2" width="8.5" style="2" customWidth="1"/>
    <col min="3" max="3" width="14.625" style="2" customWidth="1"/>
    <col min="4" max="4" width="7.875" style="2" customWidth="1"/>
    <col min="5" max="19" width="13.375" style="2" customWidth="1"/>
    <col min="20" max="23" width="14.75" style="2" customWidth="1"/>
    <col min="24" max="24" width="4.625" style="2" customWidth="1"/>
    <col min="25" max="26" width="16.5" style="2" customWidth="1"/>
    <col min="27" max="28" width="8.625" style="2" customWidth="1"/>
    <col min="29" max="29" width="16.5" style="2" customWidth="1"/>
    <col min="30" max="30" width="16.625" style="2" customWidth="1"/>
    <col min="31" max="31" width="12.5" style="2" customWidth="1"/>
    <col min="32" max="32" width="16.75" style="2" customWidth="1"/>
    <col min="33" max="33" width="16.5" style="2" customWidth="1"/>
    <col min="34" max="34" width="14.75" style="2" customWidth="1"/>
    <col min="35" max="35" width="7.875" style="2" customWidth="1"/>
    <col min="36" max="36" width="11.625" style="2" customWidth="1"/>
    <col min="37" max="16384" width="9" style="2"/>
  </cols>
  <sheetData>
    <row r="1" spans="2:24" ht="30.75" x14ac:dyDescent="0.15">
      <c r="B1" s="153" t="s">
        <v>127</v>
      </c>
    </row>
    <row r="2" spans="2:24" ht="21" customHeight="1" x14ac:dyDescent="0.15"/>
    <row r="3" spans="2:24" ht="28.5" x14ac:dyDescent="0.15">
      <c r="B3" s="150" t="s">
        <v>135</v>
      </c>
    </row>
    <row r="4" spans="2:24" ht="24" customHeight="1" x14ac:dyDescent="0.15"/>
    <row r="5" spans="2:24" ht="21.75" customHeight="1" x14ac:dyDescent="0.15">
      <c r="B5" s="125" t="s">
        <v>159</v>
      </c>
    </row>
    <row r="6" spans="2:24" ht="12" customHeight="1" thickBot="1" x14ac:dyDescent="0.2">
      <c r="B6" s="3"/>
    </row>
    <row r="7" spans="2:24" ht="46.5" customHeight="1" x14ac:dyDescent="0.15">
      <c r="B7" s="139"/>
      <c r="C7" s="315" t="s">
        <v>160</v>
      </c>
      <c r="D7" s="316"/>
      <c r="E7" s="320" t="s">
        <v>180</v>
      </c>
      <c r="F7" s="320"/>
      <c r="G7" s="321"/>
      <c r="H7" s="313" t="s">
        <v>48</v>
      </c>
      <c r="I7" s="297"/>
      <c r="J7" s="314"/>
      <c r="K7" s="322" t="s">
        <v>183</v>
      </c>
      <c r="L7" s="320"/>
      <c r="M7" s="321"/>
      <c r="N7" s="313" t="s">
        <v>118</v>
      </c>
      <c r="O7" s="297"/>
      <c r="P7" s="314"/>
      <c r="Q7" s="313" t="s">
        <v>119</v>
      </c>
      <c r="R7" s="297"/>
      <c r="S7" s="297"/>
      <c r="T7" s="296" t="s">
        <v>161</v>
      </c>
      <c r="U7" s="297"/>
      <c r="V7" s="297"/>
      <c r="W7" s="306"/>
    </row>
    <row r="8" spans="2:24" ht="39.75" customHeight="1" x14ac:dyDescent="0.15">
      <c r="B8" s="307" t="s">
        <v>162</v>
      </c>
      <c r="C8" s="308"/>
      <c r="D8" s="311"/>
      <c r="E8" s="121" t="s">
        <v>65</v>
      </c>
      <c r="F8" s="122" t="s">
        <v>29</v>
      </c>
      <c r="G8" s="122" t="s">
        <v>130</v>
      </c>
      <c r="H8" s="122" t="s">
        <v>66</v>
      </c>
      <c r="I8" s="122" t="s">
        <v>29</v>
      </c>
      <c r="J8" s="122" t="s">
        <v>130</v>
      </c>
      <c r="K8" s="122" t="s">
        <v>66</v>
      </c>
      <c r="L8" s="122" t="s">
        <v>29</v>
      </c>
      <c r="M8" s="122" t="s">
        <v>130</v>
      </c>
      <c r="N8" s="122" t="s">
        <v>66</v>
      </c>
      <c r="O8" s="122" t="s">
        <v>29</v>
      </c>
      <c r="P8" s="122" t="s">
        <v>130</v>
      </c>
      <c r="Q8" s="122" t="s">
        <v>66</v>
      </c>
      <c r="R8" s="122" t="s">
        <v>29</v>
      </c>
      <c r="S8" s="122" t="s">
        <v>130</v>
      </c>
      <c r="T8" s="121" t="s">
        <v>66</v>
      </c>
      <c r="U8" s="122" t="s">
        <v>130</v>
      </c>
      <c r="V8" s="123" t="s">
        <v>141</v>
      </c>
      <c r="W8" s="124" t="s">
        <v>60</v>
      </c>
    </row>
    <row r="9" spans="2:24" ht="39" customHeight="1" thickBot="1" x14ac:dyDescent="0.2">
      <c r="B9" s="309"/>
      <c r="C9" s="310"/>
      <c r="D9" s="312"/>
      <c r="E9" s="142" t="s">
        <v>1</v>
      </c>
      <c r="F9" s="20" t="s">
        <v>2</v>
      </c>
      <c r="G9" s="31" t="s">
        <v>68</v>
      </c>
      <c r="H9" s="20" t="s">
        <v>14</v>
      </c>
      <c r="I9" s="143" t="s">
        <v>47</v>
      </c>
      <c r="J9" s="19" t="s">
        <v>69</v>
      </c>
      <c r="K9" s="20" t="s">
        <v>34</v>
      </c>
      <c r="L9" s="143" t="s">
        <v>46</v>
      </c>
      <c r="M9" s="19" t="s">
        <v>70</v>
      </c>
      <c r="N9" s="20" t="s">
        <v>33</v>
      </c>
      <c r="O9" s="143" t="s">
        <v>45</v>
      </c>
      <c r="P9" s="19" t="s">
        <v>71</v>
      </c>
      <c r="Q9" s="20" t="s">
        <v>44</v>
      </c>
      <c r="R9" s="143" t="s">
        <v>43</v>
      </c>
      <c r="S9" s="32" t="s">
        <v>72</v>
      </c>
      <c r="T9" s="33" t="s">
        <v>61</v>
      </c>
      <c r="U9" s="19" t="s">
        <v>62</v>
      </c>
      <c r="V9" s="142" t="s">
        <v>63</v>
      </c>
      <c r="W9" s="34" t="s">
        <v>86</v>
      </c>
    </row>
    <row r="10" spans="2:24" ht="18.75" customHeight="1" x14ac:dyDescent="0.15">
      <c r="B10" s="136"/>
      <c r="C10" s="137"/>
      <c r="D10" s="138"/>
      <c r="E10" s="35" t="s">
        <v>51</v>
      </c>
      <c r="F10" s="36" t="s">
        <v>23</v>
      </c>
      <c r="G10" s="35" t="s">
        <v>5</v>
      </c>
      <c r="H10" s="35" t="s">
        <v>51</v>
      </c>
      <c r="I10" s="36" t="s">
        <v>23</v>
      </c>
      <c r="J10" s="35" t="s">
        <v>5</v>
      </c>
      <c r="K10" s="35" t="s">
        <v>51</v>
      </c>
      <c r="L10" s="36" t="s">
        <v>23</v>
      </c>
      <c r="M10" s="35" t="s">
        <v>5</v>
      </c>
      <c r="N10" s="35" t="s">
        <v>51</v>
      </c>
      <c r="O10" s="36" t="s">
        <v>23</v>
      </c>
      <c r="P10" s="35" t="s">
        <v>5</v>
      </c>
      <c r="Q10" s="35" t="s">
        <v>51</v>
      </c>
      <c r="R10" s="36" t="s">
        <v>23</v>
      </c>
      <c r="S10" s="37" t="s">
        <v>5</v>
      </c>
      <c r="T10" s="38" t="s">
        <v>51</v>
      </c>
      <c r="U10" s="39" t="s">
        <v>52</v>
      </c>
      <c r="V10" s="35"/>
      <c r="W10" s="40" t="s">
        <v>23</v>
      </c>
    </row>
    <row r="11" spans="2:24" ht="36" customHeight="1" x14ac:dyDescent="0.15">
      <c r="B11" s="323" t="s">
        <v>93</v>
      </c>
      <c r="C11" s="324"/>
      <c r="D11" s="325"/>
      <c r="E11" s="168"/>
      <c r="F11" s="41">
        <f>IF(E11=0,0,ROUND(SUM('別紙４-1'!$H31:$H$37)+('別紙４-1'!$H$38/2),1))</f>
        <v>0</v>
      </c>
      <c r="G11" s="43">
        <f>ROUNDDOWN(F11*E11/1000,)</f>
        <v>0</v>
      </c>
      <c r="H11" s="171"/>
      <c r="I11" s="41">
        <f>IF(H11=0,0,ROUND(SUM('別紙４-1'!$H31:$H$38)+('別紙４-1'!$H$39/2),1))</f>
        <v>0</v>
      </c>
      <c r="J11" s="43">
        <f>ROUNDDOWN(I11*H11/1000,)</f>
        <v>0</v>
      </c>
      <c r="K11" s="171"/>
      <c r="L11" s="41">
        <f>IF(K11=0,0,ROUND(SUM('別紙４-1'!$H31:$H$39)+('別紙４-1'!$H$40/2),1))</f>
        <v>0</v>
      </c>
      <c r="M11" s="43">
        <f>ROUNDDOWN(L11*K11/1000,)</f>
        <v>0</v>
      </c>
      <c r="N11" s="171"/>
      <c r="O11" s="41">
        <f>IF(N11=0,0,ROUND(SUM('別紙４-1'!$H31:$H$40)+('別紙４-1'!$H$41/2),1))</f>
        <v>0</v>
      </c>
      <c r="P11" s="43">
        <f>ROUNDDOWN(O11*N11/1000,)</f>
        <v>0</v>
      </c>
      <c r="Q11" s="171"/>
      <c r="R11" s="41">
        <f>IF(Q11=0,0,ROUND(SUM('別紙４-1'!$H31:$H$41)+('別紙４-1'!$H$42/2),1))</f>
        <v>0</v>
      </c>
      <c r="S11" s="111">
        <f>ROUNDDOWN(R11*Q11/1000,)</f>
        <v>0</v>
      </c>
      <c r="T11" s="42">
        <f t="shared" ref="T11:T17" si="0">SUM(E11,H11,K11,N11,Q11)</f>
        <v>0</v>
      </c>
      <c r="U11" s="43">
        <f t="shared" ref="U11:U17" si="1">SUM(G11,J11,M11,P11,S11)</f>
        <v>0</v>
      </c>
      <c r="V11" s="110">
        <f>IF(T11=0,0,((E11*7.5)+(H11*8.5)+(K11*9.5)+(N11*10.5)+(Q11*11.5))/T11)</f>
        <v>0</v>
      </c>
      <c r="W11" s="44" t="str">
        <f t="shared" ref="W11:W17" si="2">IF(T11=0,"",ROUND(U11/T11*1000/V11,))</f>
        <v/>
      </c>
      <c r="X11" s="27"/>
    </row>
    <row r="12" spans="2:24" ht="36" customHeight="1" x14ac:dyDescent="0.15">
      <c r="B12" s="317" t="s">
        <v>88</v>
      </c>
      <c r="C12" s="318"/>
      <c r="D12" s="319"/>
      <c r="E12" s="169"/>
      <c r="F12" s="45">
        <f>IF(E12=0,0,ROUND(SUM('別紙４-1'!$H32:$H$37)+('別紙４-1'!$H$38/2),1))</f>
        <v>0</v>
      </c>
      <c r="G12" s="47">
        <f>ROUNDDOWN(F12*E12/1000,)</f>
        <v>0</v>
      </c>
      <c r="H12" s="172"/>
      <c r="I12" s="45">
        <f>IF(H12=0,0,ROUND(SUM('別紙４-1'!$H32:$H$38)+('別紙４-1'!$H$39/2),1))</f>
        <v>0</v>
      </c>
      <c r="J12" s="47">
        <f>ROUNDDOWN(I12*H12/1000,)</f>
        <v>0</v>
      </c>
      <c r="K12" s="172"/>
      <c r="L12" s="45">
        <f>IF(K12=0,0,ROUND(SUM('別紙４-1'!$H32:$H$39)+('別紙４-1'!$H$40/2),1))</f>
        <v>0</v>
      </c>
      <c r="M12" s="47">
        <f>ROUNDDOWN(L12*K12/1000,)</f>
        <v>0</v>
      </c>
      <c r="N12" s="172"/>
      <c r="O12" s="45">
        <f>IF(N12=0,0,ROUND(SUM('別紙４-1'!$H32:$H$40)+('別紙４-1'!$H$41/2),1))</f>
        <v>0</v>
      </c>
      <c r="P12" s="47">
        <f>ROUNDDOWN(O12*N12/1000,)</f>
        <v>0</v>
      </c>
      <c r="Q12" s="172"/>
      <c r="R12" s="45">
        <f>IF(Q12=0,0,ROUND(SUM('別紙４-1'!$H32:$H$41)+('別紙４-1'!$H$42/2),1))</f>
        <v>0</v>
      </c>
      <c r="S12" s="108">
        <f>ROUNDDOWN(R12*Q12/1000,)</f>
        <v>0</v>
      </c>
      <c r="T12" s="46">
        <f t="shared" si="0"/>
        <v>0</v>
      </c>
      <c r="U12" s="47">
        <f t="shared" si="1"/>
        <v>0</v>
      </c>
      <c r="V12" s="107">
        <f>IF(T12=0,0,((E12*6.5)+(H12*7.5)+(K12*8.5)+(N12*9.5)+(Q12*10.5))/T12)</f>
        <v>0</v>
      </c>
      <c r="W12" s="48" t="str">
        <f t="shared" si="2"/>
        <v/>
      </c>
    </row>
    <row r="13" spans="2:24" ht="36" customHeight="1" x14ac:dyDescent="0.15">
      <c r="B13" s="317" t="s">
        <v>89</v>
      </c>
      <c r="C13" s="318"/>
      <c r="D13" s="319"/>
      <c r="E13" s="169"/>
      <c r="F13" s="45">
        <f>IF(E13=0,0,ROUND(SUM('別紙４-1'!$H33:$H$37)+('別紙４-1'!$H$38/2),1))</f>
        <v>0</v>
      </c>
      <c r="G13" s="47">
        <f>ROUNDDOWN(F13*E13/1000,)</f>
        <v>0</v>
      </c>
      <c r="H13" s="172"/>
      <c r="I13" s="45">
        <f>IF(H13=0,0,ROUND(SUM('別紙４-1'!$H33:$H$38)+('別紙４-1'!$H$39/2),1))</f>
        <v>0</v>
      </c>
      <c r="J13" s="47">
        <f>ROUNDDOWN(I13*H13/1000,)</f>
        <v>0</v>
      </c>
      <c r="K13" s="172"/>
      <c r="L13" s="45">
        <f>IF(K13=0,0,ROUND(SUM('別紙４-1'!$H33:$H$39)+('別紙４-1'!$H$40/2),1))</f>
        <v>0</v>
      </c>
      <c r="M13" s="47">
        <f>ROUNDDOWN(L13*K13/1000,)</f>
        <v>0</v>
      </c>
      <c r="N13" s="172"/>
      <c r="O13" s="45">
        <f>IF(N13=0,0,ROUND(SUM('別紙４-1'!$H33:$H$40)+('別紙４-1'!$H$41/2),1))</f>
        <v>0</v>
      </c>
      <c r="P13" s="47">
        <f>ROUNDDOWN(O13*N13/1000,)</f>
        <v>0</v>
      </c>
      <c r="Q13" s="172"/>
      <c r="R13" s="45">
        <f>IF(Q13=0,0,ROUND(SUM('別紙４-1'!$H33:$H$41)+('別紙４-1'!$H$42/2),1))</f>
        <v>0</v>
      </c>
      <c r="S13" s="108">
        <f>ROUNDDOWN(R13*Q13/1000,)</f>
        <v>0</v>
      </c>
      <c r="T13" s="46">
        <f t="shared" si="0"/>
        <v>0</v>
      </c>
      <c r="U13" s="47">
        <f t="shared" si="1"/>
        <v>0</v>
      </c>
      <c r="V13" s="107">
        <f>IF(T13=0,0,((E13*5.5)+(H13*6.5)+(K13*7.5)+(N13*8.5)+(Q13*9.5))/T13)</f>
        <v>0</v>
      </c>
      <c r="W13" s="48" t="str">
        <f t="shared" si="2"/>
        <v/>
      </c>
    </row>
    <row r="14" spans="2:24" ht="36" customHeight="1" x14ac:dyDescent="0.15">
      <c r="B14" s="317" t="s">
        <v>90</v>
      </c>
      <c r="C14" s="318"/>
      <c r="D14" s="319"/>
      <c r="E14" s="169"/>
      <c r="F14" s="45">
        <f>IF(E14=0,0,ROUND(SUM('別紙４-1'!$H34:$H$37)+('別紙４-1'!$H$38/2),1))</f>
        <v>0</v>
      </c>
      <c r="G14" s="47">
        <f>ROUNDDOWN(F14*E14/1000,)</f>
        <v>0</v>
      </c>
      <c r="H14" s="172"/>
      <c r="I14" s="45">
        <f>IF(H14=0,0,ROUND(SUM('別紙４-1'!$H34:$H$38)+('別紙４-1'!$H$39/2),1))</f>
        <v>0</v>
      </c>
      <c r="J14" s="47">
        <f>ROUNDDOWN(I14*H14/1000,)</f>
        <v>0</v>
      </c>
      <c r="K14" s="172"/>
      <c r="L14" s="45">
        <f>IF(K14=0,0,ROUND(SUM('別紙４-1'!$H34:$H$39)+('別紙４-1'!$H$40/2),1))</f>
        <v>0</v>
      </c>
      <c r="M14" s="47">
        <f>ROUNDDOWN(L14*K14/1000,)</f>
        <v>0</v>
      </c>
      <c r="N14" s="172"/>
      <c r="O14" s="45">
        <f>IF(N14=0,0,ROUND(SUM('別紙４-1'!$H34:$H$40)+('別紙４-1'!$H$41/2),1))</f>
        <v>0</v>
      </c>
      <c r="P14" s="47">
        <f>ROUNDDOWN(O14*N14/1000,)</f>
        <v>0</v>
      </c>
      <c r="Q14" s="172"/>
      <c r="R14" s="45">
        <f>IF(Q14=0,0,ROUND(SUM('別紙４-1'!$H34:$H$41)+('別紙４-1'!$H$42/2),1))</f>
        <v>0</v>
      </c>
      <c r="S14" s="108">
        <f>ROUNDDOWN(R14*Q14/1000,)</f>
        <v>0</v>
      </c>
      <c r="T14" s="46">
        <f t="shared" si="0"/>
        <v>0</v>
      </c>
      <c r="U14" s="47">
        <f t="shared" si="1"/>
        <v>0</v>
      </c>
      <c r="V14" s="107">
        <f>IF(T14=0,0,((E14*4.5)+(H14*5.5)+(K14*6.5)+(N14*7.5)+(Q14*8.5))/T14)</f>
        <v>0</v>
      </c>
      <c r="W14" s="48" t="str">
        <f t="shared" si="2"/>
        <v/>
      </c>
    </row>
    <row r="15" spans="2:24" ht="36" customHeight="1" x14ac:dyDescent="0.15">
      <c r="B15" s="317" t="s">
        <v>91</v>
      </c>
      <c r="C15" s="318"/>
      <c r="D15" s="319"/>
      <c r="E15" s="169"/>
      <c r="F15" s="45">
        <f>IF(E15=0,0,ROUND(SUM('別紙４-1'!$H35:$H$37)+('別紙４-1'!$H$38/2),1))</f>
        <v>0</v>
      </c>
      <c r="G15" s="47">
        <f>ROUNDDOWN(F15*E15/1000,)</f>
        <v>0</v>
      </c>
      <c r="H15" s="172"/>
      <c r="I15" s="45">
        <f>IF(H15=0,0,ROUND(SUM('別紙４-1'!$H35:$H$38)+('別紙４-1'!$H$39/2),1))</f>
        <v>0</v>
      </c>
      <c r="J15" s="47">
        <f>ROUNDDOWN(I15*H15/1000,)</f>
        <v>0</v>
      </c>
      <c r="K15" s="172"/>
      <c r="L15" s="45">
        <f>IF(K15=0,0,ROUND(SUM('別紙４-1'!$H35:$H$39)+('別紙４-1'!$H$40/2),1))</f>
        <v>0</v>
      </c>
      <c r="M15" s="47">
        <f>ROUNDDOWN(L15*K15/1000,)</f>
        <v>0</v>
      </c>
      <c r="N15" s="172"/>
      <c r="O15" s="45">
        <f>IF(N15=0,0,ROUND(SUM('別紙４-1'!$H35:$H$40)+('別紙４-1'!$H$41/2),1))</f>
        <v>0</v>
      </c>
      <c r="P15" s="47">
        <f>ROUNDDOWN(O15*N15/1000,)</f>
        <v>0</v>
      </c>
      <c r="Q15" s="172"/>
      <c r="R15" s="45">
        <f>IF(Q15=0,0,ROUND(SUM('別紙４-1'!$H35:$H$41)+('別紙４-1'!$H$42/2),1))</f>
        <v>0</v>
      </c>
      <c r="S15" s="108">
        <f>ROUNDDOWN(R15*Q15/1000,)</f>
        <v>0</v>
      </c>
      <c r="T15" s="46">
        <f t="shared" si="0"/>
        <v>0</v>
      </c>
      <c r="U15" s="47">
        <f t="shared" si="1"/>
        <v>0</v>
      </c>
      <c r="V15" s="107">
        <f>IF(T15=0,0,((E15*3.5)+(H15*4.5)+(K15*5.5)+(N15*6.5)+(Q15*7.5))/T15)</f>
        <v>0</v>
      </c>
      <c r="W15" s="48" t="str">
        <f t="shared" si="2"/>
        <v/>
      </c>
    </row>
    <row r="16" spans="2:24" ht="36" customHeight="1" x14ac:dyDescent="0.15">
      <c r="B16" s="317" t="s">
        <v>181</v>
      </c>
      <c r="C16" s="318"/>
      <c r="D16" s="319"/>
      <c r="E16" s="169"/>
      <c r="F16" s="45">
        <f>IF(E16=0,0,ROUND(SUM('別紙４-1'!$H36:$H$37)+('別紙４-1'!$H$38/2),1))</f>
        <v>0</v>
      </c>
      <c r="G16" s="47">
        <f t="shared" ref="G16:G17" si="3">ROUNDDOWN(F16*E16/1000,)</f>
        <v>0</v>
      </c>
      <c r="H16" s="172"/>
      <c r="I16" s="45">
        <f>IF(H16=0,0,ROUND(SUM('別紙４-1'!$H36:$H$38)+('別紙４-1'!$H$39/2),1))</f>
        <v>0</v>
      </c>
      <c r="J16" s="47">
        <f t="shared" ref="J16:J17" si="4">ROUNDDOWN(I16*H16/1000,)</f>
        <v>0</v>
      </c>
      <c r="K16" s="172"/>
      <c r="L16" s="45">
        <f>IF(K16=0,0,ROUND(SUM('別紙４-1'!$H36:$H$39)+('別紙４-1'!$H$40/2),1))</f>
        <v>0</v>
      </c>
      <c r="M16" s="47">
        <f t="shared" ref="M16:M17" si="5">ROUNDDOWN(L16*K16/1000,)</f>
        <v>0</v>
      </c>
      <c r="N16" s="172"/>
      <c r="O16" s="45">
        <f>IF(N16=0,0,ROUND(SUM('別紙４-1'!$H36:$H$40)+('別紙４-1'!$H$41/2),1))</f>
        <v>0</v>
      </c>
      <c r="P16" s="47">
        <f t="shared" ref="P16:P17" si="6">ROUNDDOWN(O16*N16/1000,)</f>
        <v>0</v>
      </c>
      <c r="Q16" s="172"/>
      <c r="R16" s="45">
        <f>IF(Q16=0,0,ROUND(SUM('別紙４-1'!$H36:$H$41)+('別紙４-1'!$H$42/2),1))</f>
        <v>0</v>
      </c>
      <c r="S16" s="108">
        <f t="shared" ref="S16:S17" si="7">ROUNDDOWN(R16*Q16/1000,)</f>
        <v>0</v>
      </c>
      <c r="T16" s="46">
        <f t="shared" si="0"/>
        <v>0</v>
      </c>
      <c r="U16" s="47">
        <f t="shared" si="1"/>
        <v>0</v>
      </c>
      <c r="V16" s="107">
        <f>IF(T16=0,0,((E16*2.5)+(H16*3.5)+(K16*4.5)+(N16*5.5)+(Q16*6.5))/T16)</f>
        <v>0</v>
      </c>
      <c r="W16" s="48" t="str">
        <f t="shared" si="2"/>
        <v/>
      </c>
    </row>
    <row r="17" spans="2:32" ht="36" customHeight="1" thickBot="1" x14ac:dyDescent="0.2">
      <c r="B17" s="326" t="s">
        <v>182</v>
      </c>
      <c r="C17" s="327"/>
      <c r="D17" s="328"/>
      <c r="E17" s="170"/>
      <c r="F17" s="49">
        <f>IF(E17=0,0,ROUND('別紙４-1'!$H37+('別紙４-1'!$H$38/2),1))</f>
        <v>0</v>
      </c>
      <c r="G17" s="51">
        <f t="shared" si="3"/>
        <v>0</v>
      </c>
      <c r="H17" s="173"/>
      <c r="I17" s="49">
        <f>IF(H17=0,0,ROUND(SUM('別紙４-1'!$H37:$H$38)+('別紙４-1'!$H$39/2),1))</f>
        <v>0</v>
      </c>
      <c r="J17" s="51">
        <f t="shared" si="4"/>
        <v>0</v>
      </c>
      <c r="K17" s="173"/>
      <c r="L17" s="49">
        <f>IF(K17=0,0,ROUND(SUM('別紙４-1'!$H37:$H$39)+('別紙４-1'!$H$40/2),1))</f>
        <v>0</v>
      </c>
      <c r="M17" s="51">
        <f t="shared" si="5"/>
        <v>0</v>
      </c>
      <c r="N17" s="173"/>
      <c r="O17" s="49">
        <f>IF(N17=0,0,ROUND(SUM('別紙４-1'!$H37:$H$40)+('別紙４-1'!$H$41/2),1))</f>
        <v>0</v>
      </c>
      <c r="P17" s="51">
        <f t="shared" si="6"/>
        <v>0</v>
      </c>
      <c r="Q17" s="173"/>
      <c r="R17" s="49">
        <f>IF(Q17=0,0,ROUND(SUM('別紙４-1'!$H37:$H$41)+('別紙４-1'!$H$42/2),1))</f>
        <v>0</v>
      </c>
      <c r="S17" s="106">
        <f t="shared" si="7"/>
        <v>0</v>
      </c>
      <c r="T17" s="50">
        <f t="shared" si="0"/>
        <v>0</v>
      </c>
      <c r="U17" s="51">
        <f t="shared" si="1"/>
        <v>0</v>
      </c>
      <c r="V17" s="105">
        <f>IF(T17=0,0,((E17*1.5)+(H17*2.5)+(K17*3.5)+(N17*4.5)+(Q17*5.5))/T17)</f>
        <v>0</v>
      </c>
      <c r="W17" s="120" t="str">
        <f t="shared" si="2"/>
        <v/>
      </c>
    </row>
    <row r="18" spans="2:32" ht="42" customHeight="1" thickTop="1" thickBot="1" x14ac:dyDescent="0.2">
      <c r="B18" s="329" t="s">
        <v>163</v>
      </c>
      <c r="C18" s="330"/>
      <c r="D18" s="331"/>
      <c r="E18" s="52">
        <f>SUM(E11:E17)</f>
        <v>0</v>
      </c>
      <c r="F18" s="104"/>
      <c r="G18" s="53">
        <f>SUM(G11:G17)</f>
        <v>0</v>
      </c>
      <c r="H18" s="53">
        <f>SUM(H11:H17)</f>
        <v>0</v>
      </c>
      <c r="I18" s="54"/>
      <c r="J18" s="53">
        <f>SUM(J11:J17)</f>
        <v>0</v>
      </c>
      <c r="K18" s="53">
        <f>SUM(K11:K17)</f>
        <v>0</v>
      </c>
      <c r="L18" s="54"/>
      <c r="M18" s="53">
        <f>SUM(M11:M17)</f>
        <v>0</v>
      </c>
      <c r="N18" s="53">
        <f>SUM(N11:N17)</f>
        <v>0</v>
      </c>
      <c r="O18" s="54"/>
      <c r="P18" s="53">
        <f>SUM(P11:P17)</f>
        <v>0</v>
      </c>
      <c r="Q18" s="53">
        <f>SUM(Q11:Q17)</f>
        <v>0</v>
      </c>
      <c r="R18" s="104"/>
      <c r="S18" s="55">
        <f>SUM(S11:S17)</f>
        <v>0</v>
      </c>
      <c r="T18" s="56">
        <f>SUM(T11:T17)</f>
        <v>0</v>
      </c>
      <c r="U18" s="53">
        <f>SUM(U11:U17)</f>
        <v>0</v>
      </c>
      <c r="V18" s="103" t="e">
        <f>ROUND(((V11*T11)+(V12*T12)+(V13*T13)+(V14*T14)+(V15*T15)+(V16*T16)+(V17*T17))/T18,2)</f>
        <v>#DIV/0!</v>
      </c>
      <c r="W18" s="57" t="e">
        <f>ROUND(U18/T18*1000/V18,)</f>
        <v>#DIV/0!</v>
      </c>
      <c r="Y18" s="30"/>
    </row>
    <row r="19" spans="2:32" ht="14.25" customHeight="1" x14ac:dyDescent="0.15">
      <c r="B19" s="100"/>
      <c r="C19" s="100"/>
      <c r="D19" s="100"/>
      <c r="E19" s="99"/>
      <c r="F19" s="98"/>
      <c r="G19" s="99"/>
      <c r="H19" s="99"/>
      <c r="I19" s="102"/>
      <c r="J19" s="99"/>
      <c r="K19" s="99"/>
      <c r="L19" s="102"/>
      <c r="M19" s="99"/>
      <c r="N19" s="99"/>
      <c r="O19" s="102"/>
      <c r="P19" s="99"/>
      <c r="Q19" s="99"/>
      <c r="R19" s="98"/>
      <c r="S19" s="99"/>
      <c r="T19" s="99"/>
      <c r="U19" s="99"/>
      <c r="V19" s="101"/>
      <c r="W19" s="99"/>
      <c r="Y19" s="30"/>
    </row>
    <row r="20" spans="2:32" ht="22.5" customHeight="1" x14ac:dyDescent="0.15">
      <c r="B20" s="154" t="s">
        <v>25</v>
      </c>
      <c r="C20" s="303" t="s">
        <v>164</v>
      </c>
      <c r="D20" s="303"/>
      <c r="E20" s="303"/>
      <c r="F20" s="303"/>
      <c r="G20" s="303"/>
      <c r="H20" s="303"/>
      <c r="I20" s="303"/>
      <c r="J20" s="303"/>
      <c r="K20" s="303"/>
      <c r="L20" s="303"/>
      <c r="M20" s="303"/>
      <c r="N20" s="303"/>
      <c r="O20" s="303"/>
      <c r="P20" s="303"/>
      <c r="Q20" s="303"/>
      <c r="R20" s="303"/>
      <c r="S20" s="303"/>
      <c r="T20" s="303"/>
      <c r="U20" s="303"/>
      <c r="V20" s="303"/>
      <c r="W20" s="303"/>
      <c r="X20" s="303"/>
    </row>
    <row r="21" spans="2:32" ht="22.5" customHeight="1" x14ac:dyDescent="0.15">
      <c r="B21" s="154" t="s">
        <v>27</v>
      </c>
      <c r="C21" s="303" t="s">
        <v>165</v>
      </c>
      <c r="D21" s="303"/>
      <c r="E21" s="303"/>
      <c r="F21" s="303"/>
      <c r="G21" s="303"/>
      <c r="H21" s="303"/>
      <c r="I21" s="303"/>
      <c r="J21" s="303"/>
      <c r="K21" s="303"/>
      <c r="L21" s="303"/>
      <c r="M21" s="303"/>
      <c r="N21" s="303"/>
      <c r="O21" s="303"/>
      <c r="P21" s="303"/>
      <c r="Q21" s="303"/>
      <c r="R21" s="303"/>
      <c r="S21" s="303"/>
      <c r="T21" s="303"/>
      <c r="U21" s="303"/>
      <c r="V21" s="303"/>
      <c r="W21" s="303"/>
      <c r="X21" s="303"/>
    </row>
    <row r="22" spans="2:32" ht="22.5" customHeight="1" x14ac:dyDescent="0.15">
      <c r="B22" s="154" t="s">
        <v>59</v>
      </c>
      <c r="C22" s="303" t="s">
        <v>166</v>
      </c>
      <c r="D22" s="303"/>
      <c r="E22" s="303"/>
      <c r="F22" s="303"/>
      <c r="G22" s="303"/>
      <c r="H22" s="303"/>
      <c r="I22" s="303"/>
      <c r="J22" s="303"/>
      <c r="K22" s="303"/>
      <c r="L22" s="303"/>
      <c r="M22" s="303"/>
      <c r="N22" s="303"/>
      <c r="O22" s="303"/>
      <c r="P22" s="303"/>
      <c r="Q22" s="303"/>
      <c r="R22" s="303"/>
      <c r="S22" s="303"/>
      <c r="T22" s="303"/>
      <c r="U22" s="303"/>
      <c r="V22" s="303"/>
      <c r="W22" s="303"/>
      <c r="X22" s="303"/>
    </row>
    <row r="23" spans="2:32" ht="22.5" customHeight="1" x14ac:dyDescent="0.15">
      <c r="B23" s="154" t="s">
        <v>75</v>
      </c>
      <c r="C23" s="303" t="s">
        <v>84</v>
      </c>
      <c r="D23" s="303"/>
      <c r="E23" s="303"/>
      <c r="F23" s="303"/>
      <c r="G23" s="303"/>
      <c r="H23" s="303"/>
      <c r="I23" s="303"/>
      <c r="J23" s="303"/>
      <c r="K23" s="303"/>
      <c r="L23" s="303"/>
      <c r="M23" s="303"/>
      <c r="N23" s="303"/>
      <c r="O23" s="303"/>
      <c r="P23" s="303"/>
      <c r="Q23" s="303"/>
      <c r="R23" s="303"/>
      <c r="S23" s="303"/>
      <c r="T23" s="303"/>
      <c r="U23" s="303"/>
      <c r="V23" s="303"/>
      <c r="W23" s="303"/>
      <c r="X23" s="303"/>
    </row>
    <row r="24" spans="2:32" ht="23.25" customHeight="1" x14ac:dyDescent="0.15"/>
    <row r="25" spans="2:32" ht="24" x14ac:dyDescent="0.15">
      <c r="B25" s="125" t="s">
        <v>64</v>
      </c>
      <c r="C25" s="116"/>
      <c r="D25" s="116"/>
      <c r="E25" s="1"/>
      <c r="F25" s="1"/>
      <c r="G25" s="1"/>
      <c r="H25" s="1"/>
      <c r="I25" s="1"/>
      <c r="J25" s="1"/>
      <c r="K25" s="1"/>
      <c r="L25" s="1"/>
      <c r="M25" s="1"/>
      <c r="N25" s="1"/>
      <c r="O25" s="1"/>
      <c r="P25" s="1"/>
      <c r="Q25" s="1"/>
      <c r="R25" s="1"/>
      <c r="S25" s="1"/>
      <c r="T25" s="1"/>
      <c r="U25" s="1"/>
      <c r="V25" s="1"/>
      <c r="W25" s="1"/>
      <c r="X25" s="1"/>
      <c r="AF25" s="27"/>
    </row>
    <row r="26" spans="2:32" ht="12.75" customHeight="1" thickBot="1" x14ac:dyDescent="0.2">
      <c r="B26" s="3"/>
      <c r="C26" s="116"/>
      <c r="D26" s="116"/>
      <c r="E26" s="1"/>
      <c r="F26" s="1"/>
      <c r="G26" s="1"/>
      <c r="H26" s="1"/>
      <c r="I26" s="1"/>
      <c r="J26" s="1"/>
      <c r="K26" s="1"/>
      <c r="L26" s="1"/>
      <c r="M26" s="1"/>
      <c r="N26" s="1"/>
      <c r="O26" s="1"/>
      <c r="P26" s="1"/>
      <c r="Q26" s="1"/>
      <c r="R26" s="1"/>
      <c r="S26" s="1"/>
      <c r="T26" s="1"/>
      <c r="U26" s="1"/>
      <c r="V26" s="1"/>
      <c r="W26" s="1"/>
      <c r="X26" s="1"/>
      <c r="AF26" s="27"/>
    </row>
    <row r="27" spans="2:32" ht="27" customHeight="1" x14ac:dyDescent="0.15">
      <c r="B27" s="284"/>
      <c r="C27" s="285"/>
      <c r="D27" s="286"/>
      <c r="E27" s="293" t="s">
        <v>42</v>
      </c>
      <c r="F27" s="294"/>
      <c r="G27" s="295"/>
      <c r="H27" s="296" t="s">
        <v>41</v>
      </c>
      <c r="I27" s="297"/>
      <c r="J27" s="297"/>
      <c r="K27" s="297"/>
      <c r="L27" s="297"/>
      <c r="M27" s="297"/>
      <c r="N27" s="297"/>
      <c r="O27" s="297"/>
      <c r="P27" s="297"/>
      <c r="Q27" s="297"/>
      <c r="R27" s="297"/>
      <c r="S27" s="293" t="s">
        <v>40</v>
      </c>
      <c r="T27" s="295"/>
    </row>
    <row r="28" spans="2:32" ht="27" customHeight="1" thickBot="1" x14ac:dyDescent="0.2">
      <c r="B28" s="287"/>
      <c r="C28" s="288"/>
      <c r="D28" s="289"/>
      <c r="E28" s="298" t="s">
        <v>87</v>
      </c>
      <c r="F28" s="299"/>
      <c r="G28" s="300"/>
      <c r="H28" s="298" t="s">
        <v>39</v>
      </c>
      <c r="I28" s="299"/>
      <c r="J28" s="301"/>
      <c r="K28" s="302" t="s">
        <v>38</v>
      </c>
      <c r="L28" s="299"/>
      <c r="M28" s="301"/>
      <c r="N28" s="302" t="s">
        <v>37</v>
      </c>
      <c r="O28" s="299"/>
      <c r="P28" s="301"/>
      <c r="Q28" s="302" t="s">
        <v>36</v>
      </c>
      <c r="R28" s="299"/>
      <c r="S28" s="304"/>
      <c r="T28" s="305"/>
    </row>
    <row r="29" spans="2:32" ht="27" customHeight="1" x14ac:dyDescent="0.15">
      <c r="B29" s="287"/>
      <c r="C29" s="288"/>
      <c r="D29" s="289"/>
      <c r="E29" s="146" t="s">
        <v>30</v>
      </c>
      <c r="F29" s="58" t="s">
        <v>29</v>
      </c>
      <c r="G29" s="58" t="s">
        <v>35</v>
      </c>
      <c r="H29" s="86" t="s">
        <v>30</v>
      </c>
      <c r="I29" s="114" t="s">
        <v>29</v>
      </c>
      <c r="J29" s="58" t="s">
        <v>35</v>
      </c>
      <c r="K29" s="114" t="s">
        <v>30</v>
      </c>
      <c r="L29" s="114" t="s">
        <v>29</v>
      </c>
      <c r="M29" s="114" t="s">
        <v>35</v>
      </c>
      <c r="N29" s="58" t="s">
        <v>30</v>
      </c>
      <c r="O29" s="114" t="s">
        <v>29</v>
      </c>
      <c r="P29" s="114" t="s">
        <v>35</v>
      </c>
      <c r="Q29" s="114" t="s">
        <v>30</v>
      </c>
      <c r="R29" s="58" t="s">
        <v>35</v>
      </c>
      <c r="S29" s="85" t="s">
        <v>30</v>
      </c>
      <c r="T29" s="59" t="s">
        <v>35</v>
      </c>
    </row>
    <row r="30" spans="2:32" ht="41.25" customHeight="1" thickBot="1" x14ac:dyDescent="0.2">
      <c r="B30" s="290"/>
      <c r="C30" s="291"/>
      <c r="D30" s="292"/>
      <c r="E30" s="142" t="s">
        <v>1</v>
      </c>
      <c r="F30" s="60" t="s">
        <v>54</v>
      </c>
      <c r="G30" s="32" t="s">
        <v>68</v>
      </c>
      <c r="H30" s="61" t="s">
        <v>14</v>
      </c>
      <c r="I30" s="7" t="s">
        <v>55</v>
      </c>
      <c r="J30" s="32" t="s">
        <v>69</v>
      </c>
      <c r="K30" s="20" t="s">
        <v>34</v>
      </c>
      <c r="L30" s="7" t="s">
        <v>56</v>
      </c>
      <c r="M30" s="19" t="s">
        <v>70</v>
      </c>
      <c r="N30" s="143" t="s">
        <v>33</v>
      </c>
      <c r="O30" s="7" t="s">
        <v>53</v>
      </c>
      <c r="P30" s="19" t="s">
        <v>71</v>
      </c>
      <c r="Q30" s="7" t="s">
        <v>57</v>
      </c>
      <c r="R30" s="60" t="s">
        <v>58</v>
      </c>
      <c r="S30" s="61" t="s">
        <v>32</v>
      </c>
      <c r="T30" s="62" t="s">
        <v>31</v>
      </c>
    </row>
    <row r="31" spans="2:32" ht="23.25" customHeight="1" x14ac:dyDescent="0.15">
      <c r="B31" s="213" t="s">
        <v>28</v>
      </c>
      <c r="C31" s="282"/>
      <c r="D31" s="214"/>
      <c r="E31" s="63" t="s">
        <v>50</v>
      </c>
      <c r="F31" s="64" t="s">
        <v>49</v>
      </c>
      <c r="G31" s="64" t="s">
        <v>5</v>
      </c>
      <c r="H31" s="63" t="s">
        <v>50</v>
      </c>
      <c r="I31" s="36" t="s">
        <v>49</v>
      </c>
      <c r="J31" s="64" t="s">
        <v>5</v>
      </c>
      <c r="K31" s="36" t="s">
        <v>50</v>
      </c>
      <c r="L31" s="36" t="s">
        <v>49</v>
      </c>
      <c r="M31" s="36" t="s">
        <v>5</v>
      </c>
      <c r="N31" s="64" t="s">
        <v>50</v>
      </c>
      <c r="O31" s="36" t="s">
        <v>49</v>
      </c>
      <c r="P31" s="36" t="s">
        <v>5</v>
      </c>
      <c r="Q31" s="64" t="s">
        <v>50</v>
      </c>
      <c r="R31" s="64" t="s">
        <v>5</v>
      </c>
      <c r="S31" s="65" t="s">
        <v>50</v>
      </c>
      <c r="T31" s="66" t="s">
        <v>5</v>
      </c>
    </row>
    <row r="32" spans="2:32" ht="33" customHeight="1" thickBot="1" x14ac:dyDescent="0.2">
      <c r="B32" s="239"/>
      <c r="C32" s="240"/>
      <c r="D32" s="283"/>
      <c r="E32" s="174"/>
      <c r="F32" s="67">
        <f>IF(E32=0,0,$W18*2)</f>
        <v>0</v>
      </c>
      <c r="G32" s="67">
        <f>ROUNDDOWN(E32/1000*F32,)</f>
        <v>0</v>
      </c>
      <c r="H32" s="175"/>
      <c r="I32" s="69">
        <f>IF(H32=0,0,$W18*3)</f>
        <v>0</v>
      </c>
      <c r="J32" s="55">
        <f>ROUNDDOWN(H32/1000*I32,)</f>
        <v>0</v>
      </c>
      <c r="K32" s="176"/>
      <c r="L32" s="69">
        <f>IF(K32=0,0,$W18*2)</f>
        <v>0</v>
      </c>
      <c r="M32" s="69">
        <f>ROUNDDOWN(K32/1000*L32,)</f>
        <v>0</v>
      </c>
      <c r="N32" s="177"/>
      <c r="O32" s="69">
        <f>IF(N32=0,0,$W18)</f>
        <v>0</v>
      </c>
      <c r="P32" s="69">
        <f>ROUNDDOWN(N32/1000*O32,)</f>
        <v>0</v>
      </c>
      <c r="Q32" s="69">
        <f>SUM(H32,K32,N32)</f>
        <v>0</v>
      </c>
      <c r="R32" s="55">
        <f>SUM(J32,M32,P32)</f>
        <v>0</v>
      </c>
      <c r="S32" s="68">
        <f>SUM(Q32,E32)</f>
        <v>0</v>
      </c>
      <c r="T32" s="70">
        <f>SUM(R32,G32)</f>
        <v>0</v>
      </c>
    </row>
    <row r="33" spans="2:24" ht="10.5" customHeight="1" x14ac:dyDescent="0.15">
      <c r="B33" s="100"/>
      <c r="C33" s="100"/>
      <c r="D33" s="100"/>
      <c r="E33" s="98"/>
      <c r="F33" s="98"/>
      <c r="G33" s="98"/>
      <c r="H33" s="98"/>
      <c r="I33" s="98"/>
      <c r="J33" s="99"/>
      <c r="K33" s="98"/>
      <c r="L33" s="98"/>
      <c r="M33" s="98"/>
      <c r="N33" s="99"/>
      <c r="O33" s="98"/>
      <c r="P33" s="98"/>
      <c r="Q33" s="98"/>
      <c r="R33" s="99"/>
      <c r="S33" s="98"/>
      <c r="T33" s="98"/>
    </row>
    <row r="34" spans="2:24" ht="22.5" customHeight="1" x14ac:dyDescent="0.15">
      <c r="B34" s="154" t="s">
        <v>25</v>
      </c>
      <c r="C34" s="303" t="s">
        <v>167</v>
      </c>
      <c r="D34" s="303"/>
      <c r="E34" s="303"/>
      <c r="F34" s="303"/>
      <c r="G34" s="303"/>
      <c r="H34" s="303"/>
      <c r="I34" s="303"/>
      <c r="J34" s="303"/>
      <c r="K34" s="303"/>
      <c r="L34" s="303"/>
      <c r="M34" s="303"/>
      <c r="N34" s="303"/>
      <c r="O34" s="303"/>
      <c r="P34" s="303"/>
      <c r="Q34" s="303"/>
      <c r="R34" s="303"/>
      <c r="S34" s="303"/>
      <c r="T34" s="303"/>
      <c r="U34" s="303"/>
      <c r="V34" s="303"/>
      <c r="W34" s="303"/>
      <c r="X34" s="303"/>
    </row>
    <row r="35" spans="2:24" ht="37.5" customHeight="1" x14ac:dyDescent="0.15">
      <c r="B35" s="154" t="s">
        <v>27</v>
      </c>
      <c r="C35" s="303" t="s">
        <v>175</v>
      </c>
      <c r="D35" s="303"/>
      <c r="E35" s="303"/>
      <c r="F35" s="303"/>
      <c r="G35" s="303"/>
      <c r="H35" s="303"/>
      <c r="I35" s="303"/>
      <c r="J35" s="303"/>
      <c r="K35" s="303"/>
      <c r="L35" s="303"/>
      <c r="M35" s="303"/>
      <c r="N35" s="303"/>
      <c r="O35" s="303"/>
      <c r="P35" s="303"/>
      <c r="Q35" s="303"/>
      <c r="R35" s="303"/>
      <c r="S35" s="303"/>
      <c r="T35" s="303"/>
      <c r="U35" s="303"/>
      <c r="V35" s="303"/>
      <c r="W35" s="303"/>
      <c r="X35" s="303"/>
    </row>
    <row r="36" spans="2:24" ht="22.5" customHeight="1" x14ac:dyDescent="0.15">
      <c r="B36" s="154" t="s">
        <v>59</v>
      </c>
      <c r="C36" s="303" t="s">
        <v>144</v>
      </c>
      <c r="D36" s="303"/>
      <c r="E36" s="303"/>
      <c r="F36" s="303"/>
      <c r="G36" s="303"/>
      <c r="H36" s="303"/>
      <c r="I36" s="303"/>
      <c r="J36" s="303"/>
      <c r="K36" s="303"/>
      <c r="L36" s="303"/>
      <c r="M36" s="303"/>
      <c r="N36" s="303"/>
      <c r="O36" s="303"/>
      <c r="P36" s="303"/>
      <c r="Q36" s="303"/>
      <c r="R36" s="303"/>
      <c r="S36" s="303"/>
      <c r="T36" s="303"/>
      <c r="U36" s="303"/>
      <c r="V36" s="303"/>
      <c r="W36" s="303"/>
      <c r="X36" s="303"/>
    </row>
    <row r="37" spans="2:24" ht="22.5" customHeight="1" x14ac:dyDescent="0.15">
      <c r="B37" s="154" t="s">
        <v>75</v>
      </c>
      <c r="C37" s="303" t="s">
        <v>145</v>
      </c>
      <c r="D37" s="303"/>
      <c r="E37" s="303"/>
      <c r="F37" s="303"/>
      <c r="G37" s="303"/>
      <c r="H37" s="303"/>
      <c r="I37" s="303"/>
      <c r="J37" s="303"/>
      <c r="K37" s="303"/>
      <c r="L37" s="303"/>
      <c r="M37" s="303"/>
      <c r="N37" s="303"/>
      <c r="O37" s="303"/>
      <c r="P37" s="303"/>
      <c r="Q37" s="303"/>
      <c r="R37" s="303"/>
      <c r="S37" s="303"/>
      <c r="T37" s="303"/>
      <c r="U37" s="303"/>
      <c r="V37" s="303"/>
      <c r="W37" s="303"/>
      <c r="X37" s="303"/>
    </row>
    <row r="38" spans="2:24" ht="22.5" customHeight="1" x14ac:dyDescent="0.15">
      <c r="B38" s="154" t="s">
        <v>146</v>
      </c>
      <c r="C38" s="303" t="s">
        <v>168</v>
      </c>
      <c r="D38" s="303"/>
      <c r="E38" s="303"/>
      <c r="F38" s="303"/>
      <c r="G38" s="303"/>
      <c r="H38" s="303"/>
      <c r="I38" s="303"/>
      <c r="J38" s="303"/>
      <c r="K38" s="303"/>
      <c r="L38" s="303"/>
      <c r="M38" s="303"/>
      <c r="N38" s="303"/>
      <c r="O38" s="303"/>
      <c r="P38" s="303"/>
      <c r="Q38" s="303"/>
      <c r="R38" s="303"/>
      <c r="S38" s="303"/>
      <c r="T38" s="303"/>
      <c r="U38" s="303"/>
      <c r="V38" s="303"/>
      <c r="W38" s="303"/>
      <c r="X38" s="303"/>
    </row>
    <row r="39" spans="2:24" ht="15.75" customHeight="1" x14ac:dyDescent="0.15">
      <c r="B39" s="81"/>
      <c r="C39" s="97"/>
      <c r="D39" s="97"/>
      <c r="E39" s="97"/>
      <c r="F39" s="97"/>
      <c r="G39" s="97"/>
      <c r="H39" s="97"/>
      <c r="I39" s="97"/>
      <c r="J39" s="97"/>
      <c r="K39" s="97"/>
      <c r="L39" s="97"/>
      <c r="M39" s="97"/>
      <c r="N39" s="97"/>
      <c r="O39" s="97"/>
      <c r="P39" s="97"/>
      <c r="Q39" s="97"/>
      <c r="R39" s="97"/>
      <c r="S39" s="97"/>
      <c r="T39" s="97"/>
      <c r="U39" s="97"/>
      <c r="V39" s="97"/>
      <c r="W39" s="97"/>
      <c r="X39" s="97"/>
    </row>
    <row r="40" spans="2:24" ht="24" x14ac:dyDescent="0.15">
      <c r="B40" s="125" t="s">
        <v>169</v>
      </c>
      <c r="C40" s="116"/>
      <c r="D40" s="116"/>
      <c r="E40" s="1"/>
      <c r="F40" s="1"/>
      <c r="G40" s="1"/>
      <c r="H40" s="1"/>
      <c r="I40" s="1"/>
      <c r="J40" s="1"/>
      <c r="K40" s="1"/>
      <c r="O40" s="1"/>
      <c r="P40" s="1"/>
      <c r="Q40" s="1"/>
    </row>
    <row r="41" spans="2:24" ht="12" customHeight="1" thickBot="1" x14ac:dyDescent="0.2">
      <c r="B41" s="3"/>
      <c r="C41" s="116"/>
      <c r="D41" s="116"/>
      <c r="E41" s="1"/>
      <c r="F41" s="1"/>
      <c r="G41" s="1"/>
      <c r="H41" s="1"/>
      <c r="I41" s="1"/>
      <c r="J41" s="1"/>
      <c r="K41" s="1"/>
      <c r="O41" s="1"/>
      <c r="P41" s="1"/>
      <c r="Q41" s="1"/>
    </row>
    <row r="42" spans="2:24" ht="36" customHeight="1" x14ac:dyDescent="0.15">
      <c r="B42" s="247"/>
      <c r="C42" s="279"/>
      <c r="D42" s="280"/>
      <c r="E42" s="141" t="s">
        <v>30</v>
      </c>
      <c r="F42" s="71" t="s">
        <v>29</v>
      </c>
      <c r="G42" s="145" t="s">
        <v>130</v>
      </c>
    </row>
    <row r="43" spans="2:24" ht="35.25" customHeight="1" thickBot="1" x14ac:dyDescent="0.2">
      <c r="B43" s="205"/>
      <c r="C43" s="281"/>
      <c r="D43" s="206"/>
      <c r="E43" s="142" t="s">
        <v>1</v>
      </c>
      <c r="F43" s="143" t="s">
        <v>2</v>
      </c>
      <c r="G43" s="72" t="s">
        <v>68</v>
      </c>
    </row>
    <row r="44" spans="2:24" ht="21.75" customHeight="1" x14ac:dyDescent="0.15">
      <c r="B44" s="213" t="s">
        <v>28</v>
      </c>
      <c r="C44" s="282"/>
      <c r="D44" s="214"/>
      <c r="E44" s="63" t="s">
        <v>50</v>
      </c>
      <c r="F44" s="64" t="s">
        <v>49</v>
      </c>
      <c r="G44" s="66" t="s">
        <v>5</v>
      </c>
    </row>
    <row r="45" spans="2:24" ht="29.25" customHeight="1" thickBot="1" x14ac:dyDescent="0.2">
      <c r="B45" s="239"/>
      <c r="C45" s="240"/>
      <c r="D45" s="283"/>
      <c r="E45" s="175"/>
      <c r="F45" s="67">
        <v>3060</v>
      </c>
      <c r="G45" s="70">
        <f>ROUNDDOWN(E45/1000*F45,)</f>
        <v>0</v>
      </c>
    </row>
    <row r="46" spans="2:24" ht="18.75" customHeight="1" x14ac:dyDescent="0.15">
      <c r="B46" s="81"/>
      <c r="C46" s="82"/>
      <c r="D46" s="82"/>
      <c r="O46" s="96"/>
      <c r="P46" s="96"/>
    </row>
    <row r="47" spans="2:24" ht="24" x14ac:dyDescent="0.15">
      <c r="B47" s="125" t="s">
        <v>170</v>
      </c>
      <c r="D47" s="1"/>
      <c r="J47" s="125" t="s">
        <v>142</v>
      </c>
      <c r="Q47" s="125" t="s">
        <v>143</v>
      </c>
    </row>
    <row r="48" spans="2:24" ht="10.5" customHeight="1" thickBot="1" x14ac:dyDescent="0.2">
      <c r="B48" s="3"/>
      <c r="D48" s="1"/>
    </row>
    <row r="49" spans="2:20" ht="21.75" customHeight="1" x14ac:dyDescent="0.15">
      <c r="B49" s="95"/>
      <c r="C49" s="94"/>
      <c r="D49" s="94"/>
      <c r="E49" s="93"/>
      <c r="F49" s="66" t="s">
        <v>5</v>
      </c>
      <c r="J49" s="131"/>
      <c r="K49" s="132"/>
      <c r="L49" s="132"/>
      <c r="M49" s="149" t="s">
        <v>5</v>
      </c>
      <c r="Q49" s="131"/>
      <c r="R49" s="132"/>
      <c r="S49" s="132"/>
      <c r="T49" s="149" t="s">
        <v>5</v>
      </c>
    </row>
    <row r="50" spans="2:20" ht="28.5" customHeight="1" x14ac:dyDescent="0.15">
      <c r="B50" s="276" t="s">
        <v>171</v>
      </c>
      <c r="C50" s="277"/>
      <c r="D50" s="277"/>
      <c r="E50" s="278"/>
      <c r="F50" s="73">
        <f>U18</f>
        <v>0</v>
      </c>
      <c r="J50" s="255"/>
      <c r="K50" s="256"/>
      <c r="L50" s="256"/>
      <c r="M50" s="257"/>
      <c r="Q50" s="261">
        <f>F53-J50</f>
        <v>0</v>
      </c>
      <c r="R50" s="262"/>
      <c r="S50" s="262"/>
      <c r="T50" s="263"/>
    </row>
    <row r="51" spans="2:20" ht="28.5" customHeight="1" x14ac:dyDescent="0.15">
      <c r="B51" s="267" t="s">
        <v>67</v>
      </c>
      <c r="C51" s="268"/>
      <c r="D51" s="268"/>
      <c r="E51" s="269"/>
      <c r="F51" s="74">
        <f>T32</f>
        <v>0</v>
      </c>
      <c r="J51" s="255"/>
      <c r="K51" s="256"/>
      <c r="L51" s="256"/>
      <c r="M51" s="257"/>
      <c r="Q51" s="261"/>
      <c r="R51" s="262"/>
      <c r="S51" s="262"/>
      <c r="T51" s="263"/>
    </row>
    <row r="52" spans="2:20" ht="28.5" customHeight="1" thickBot="1" x14ac:dyDescent="0.2">
      <c r="B52" s="270" t="s">
        <v>172</v>
      </c>
      <c r="C52" s="271"/>
      <c r="D52" s="271"/>
      <c r="E52" s="272"/>
      <c r="F52" s="75">
        <f>G45</f>
        <v>0</v>
      </c>
      <c r="J52" s="258"/>
      <c r="K52" s="259"/>
      <c r="L52" s="259"/>
      <c r="M52" s="260"/>
      <c r="Q52" s="264"/>
      <c r="R52" s="265"/>
      <c r="S52" s="265"/>
      <c r="T52" s="266"/>
    </row>
    <row r="53" spans="2:20" ht="28.5" customHeight="1" thickBot="1" x14ac:dyDescent="0.2">
      <c r="B53" s="273" t="s">
        <v>19</v>
      </c>
      <c r="C53" s="274"/>
      <c r="D53" s="274"/>
      <c r="E53" s="275"/>
      <c r="F53" s="76">
        <f>SUM(F50:F52)</f>
        <v>0</v>
      </c>
      <c r="G53" s="77"/>
      <c r="J53" s="155" t="s">
        <v>147</v>
      </c>
      <c r="K53" s="132"/>
      <c r="L53" s="132"/>
      <c r="M53" s="132"/>
    </row>
  </sheetData>
  <sheetProtection sheet="1" objects="1" scenarios="1"/>
  <mergeCells count="44">
    <mergeCell ref="B12:D12"/>
    <mergeCell ref="E7:G7"/>
    <mergeCell ref="H7:J7"/>
    <mergeCell ref="K7:M7"/>
    <mergeCell ref="C38:X38"/>
    <mergeCell ref="B11:D11"/>
    <mergeCell ref="B14:D14"/>
    <mergeCell ref="B15:D15"/>
    <mergeCell ref="B16:D16"/>
    <mergeCell ref="B13:D13"/>
    <mergeCell ref="B17:D17"/>
    <mergeCell ref="B18:D18"/>
    <mergeCell ref="C21:X21"/>
    <mergeCell ref="C22:X22"/>
    <mergeCell ref="C23:X23"/>
    <mergeCell ref="C20:X20"/>
    <mergeCell ref="T7:W7"/>
    <mergeCell ref="B8:C9"/>
    <mergeCell ref="D8:D9"/>
    <mergeCell ref="N7:P7"/>
    <mergeCell ref="Q7:S7"/>
    <mergeCell ref="C7:D7"/>
    <mergeCell ref="B42:D43"/>
    <mergeCell ref="B44:D45"/>
    <mergeCell ref="B27:D30"/>
    <mergeCell ref="E27:G27"/>
    <mergeCell ref="H27:R27"/>
    <mergeCell ref="E28:G28"/>
    <mergeCell ref="H28:J28"/>
    <mergeCell ref="K28:M28"/>
    <mergeCell ref="Q28:R28"/>
    <mergeCell ref="C35:X35"/>
    <mergeCell ref="C36:X36"/>
    <mergeCell ref="C37:X37"/>
    <mergeCell ref="N28:P28"/>
    <mergeCell ref="B31:D32"/>
    <mergeCell ref="C34:X34"/>
    <mergeCell ref="S27:T28"/>
    <mergeCell ref="J50:M52"/>
    <mergeCell ref="Q50:T52"/>
    <mergeCell ref="B51:E51"/>
    <mergeCell ref="B52:E52"/>
    <mergeCell ref="B53:E53"/>
    <mergeCell ref="B50:E50"/>
  </mergeCells>
  <phoneticPr fontId="1"/>
  <pageMargins left="0.15748031496062992" right="0.15748031496062992" top="0.36" bottom="0.15748031496062992" header="0.2" footer="0.19685039370078741"/>
  <pageSetup paperSize="8"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C12CB-7FC7-4BB5-BC74-A7AACE102BEC}">
  <sheetPr>
    <tabColor rgb="FFFFCCFF"/>
    <pageSetUpPr fitToPage="1"/>
  </sheetPr>
  <dimension ref="A1:E23"/>
  <sheetViews>
    <sheetView zoomScale="70" zoomScaleNormal="70" workbookViewId="0">
      <selection activeCell="A14" sqref="A14:E14"/>
    </sheetView>
  </sheetViews>
  <sheetFormatPr defaultRowHeight="13.5" x14ac:dyDescent="0.15"/>
  <cols>
    <col min="1" max="1" width="20.125" style="2" customWidth="1"/>
    <col min="2" max="2" width="19.375" style="2" customWidth="1"/>
    <col min="3" max="3" width="3.25" style="2" customWidth="1"/>
    <col min="4" max="4" width="57.125" style="2" customWidth="1"/>
    <col min="5" max="5" width="59.25" style="2" customWidth="1"/>
    <col min="6" max="6" width="16.5" style="2" customWidth="1"/>
    <col min="7" max="16384" width="9" style="2"/>
  </cols>
  <sheetData>
    <row r="1" spans="1:5" s="188" customFormat="1" ht="58.5" customHeight="1" x14ac:dyDescent="0.15">
      <c r="A1" s="196" t="s">
        <v>193</v>
      </c>
      <c r="B1" s="187"/>
      <c r="C1" s="187"/>
      <c r="D1" s="187"/>
      <c r="E1" s="187"/>
    </row>
    <row r="2" spans="1:5" s="188" customFormat="1" ht="43.5" customHeight="1" x14ac:dyDescent="0.15">
      <c r="A2" s="189"/>
      <c r="B2" s="187"/>
      <c r="C2" s="187"/>
      <c r="D2" s="187"/>
      <c r="E2" s="190" t="s">
        <v>184</v>
      </c>
    </row>
    <row r="3" spans="1:5" s="188" customFormat="1" ht="55.5" customHeight="1" x14ac:dyDescent="0.15">
      <c r="A3" s="189"/>
      <c r="B3" s="187"/>
      <c r="C3" s="187"/>
      <c r="D3" s="187"/>
      <c r="E3" s="187"/>
    </row>
    <row r="4" spans="1:5" s="188" customFormat="1" ht="37.5" customHeight="1" x14ac:dyDescent="0.15">
      <c r="A4" s="189" t="s">
        <v>185</v>
      </c>
      <c r="B4" s="187"/>
      <c r="C4" s="187"/>
      <c r="D4" s="187"/>
      <c r="E4" s="187"/>
    </row>
    <row r="5" spans="1:5" s="188" customFormat="1" ht="55.5" customHeight="1" x14ac:dyDescent="0.15">
      <c r="A5" s="191"/>
      <c r="B5" s="187"/>
      <c r="C5" s="187"/>
      <c r="D5" s="187"/>
      <c r="E5" s="187"/>
    </row>
    <row r="6" spans="1:5" s="188" customFormat="1" ht="21" x14ac:dyDescent="0.15">
      <c r="A6" s="191"/>
      <c r="B6" s="187"/>
      <c r="C6" s="187"/>
      <c r="D6" s="187"/>
      <c r="E6" s="187"/>
    </row>
    <row r="7" spans="1:5" s="188" customFormat="1" ht="37.5" customHeight="1" x14ac:dyDescent="0.15">
      <c r="A7" s="189"/>
      <c r="B7" s="187"/>
      <c r="C7" s="187"/>
      <c r="D7" s="199" t="s">
        <v>186</v>
      </c>
      <c r="E7" s="199"/>
    </row>
    <row r="8" spans="1:5" ht="37.5" customHeight="1" x14ac:dyDescent="0.15">
      <c r="A8" s="192"/>
      <c r="B8" s="192"/>
      <c r="C8" s="192"/>
      <c r="D8" s="200" t="s">
        <v>187</v>
      </c>
      <c r="E8" s="199"/>
    </row>
    <row r="9" spans="1:5" ht="37.5" customHeight="1" x14ac:dyDescent="0.15">
      <c r="A9" s="192"/>
      <c r="B9" s="192"/>
      <c r="C9" s="192"/>
      <c r="D9" s="200" t="s">
        <v>188</v>
      </c>
      <c r="E9" s="199"/>
    </row>
    <row r="10" spans="1:5" ht="37.5" customHeight="1" x14ac:dyDescent="0.15">
      <c r="A10" s="192"/>
      <c r="B10" s="192"/>
      <c r="C10" s="192"/>
      <c r="D10" s="200" t="s">
        <v>189</v>
      </c>
      <c r="E10" s="199"/>
    </row>
    <row r="11" spans="1:5" ht="37.5" customHeight="1" x14ac:dyDescent="0.15">
      <c r="A11" s="192"/>
      <c r="B11" s="192"/>
      <c r="C11" s="192"/>
      <c r="D11" s="200" t="s">
        <v>190</v>
      </c>
      <c r="E11" s="199"/>
    </row>
    <row r="12" spans="1:5" ht="51" customHeight="1" x14ac:dyDescent="0.15">
      <c r="A12" s="194"/>
      <c r="B12" s="195"/>
      <c r="C12" s="195"/>
      <c r="D12" s="195"/>
      <c r="E12" s="195"/>
    </row>
    <row r="13" spans="1:5" ht="51" customHeight="1" x14ac:dyDescent="0.15">
      <c r="A13" s="194"/>
      <c r="B13" s="195"/>
      <c r="C13" s="195"/>
      <c r="D13" s="195"/>
      <c r="E13" s="195"/>
    </row>
    <row r="14" spans="1:5" ht="79.5" customHeight="1" x14ac:dyDescent="0.15">
      <c r="A14" s="201" t="s">
        <v>194</v>
      </c>
      <c r="B14" s="202"/>
      <c r="C14" s="202"/>
      <c r="D14" s="202"/>
      <c r="E14" s="202"/>
    </row>
    <row r="15" spans="1:5" ht="30.75" x14ac:dyDescent="0.15">
      <c r="A15" s="197"/>
      <c r="B15" s="198"/>
      <c r="C15" s="198"/>
      <c r="D15" s="198"/>
      <c r="E15" s="198"/>
    </row>
    <row r="16" spans="1:5" ht="30.75" x14ac:dyDescent="0.15">
      <c r="A16" s="197"/>
      <c r="B16" s="198"/>
      <c r="C16" s="198"/>
      <c r="D16" s="198"/>
      <c r="E16" s="198"/>
    </row>
    <row r="17" spans="1:5" ht="30.75" x14ac:dyDescent="0.15">
      <c r="A17" s="197"/>
      <c r="B17" s="198"/>
      <c r="C17" s="198"/>
      <c r="D17" s="198"/>
      <c r="E17" s="198"/>
    </row>
    <row r="18" spans="1:5" ht="30.75" x14ac:dyDescent="0.15">
      <c r="A18" s="197"/>
      <c r="B18" s="198"/>
      <c r="C18" s="198"/>
      <c r="D18" s="198"/>
      <c r="E18" s="198"/>
    </row>
    <row r="19" spans="1:5" ht="30.75" x14ac:dyDescent="0.15">
      <c r="A19" s="197"/>
      <c r="B19" s="198"/>
      <c r="C19" s="198"/>
      <c r="D19" s="198"/>
      <c r="E19" s="198"/>
    </row>
    <row r="20" spans="1:5" ht="30.75" x14ac:dyDescent="0.15">
      <c r="A20" s="197"/>
      <c r="B20" s="198"/>
      <c r="C20" s="198"/>
      <c r="D20" s="198"/>
      <c r="E20" s="198"/>
    </row>
    <row r="21" spans="1:5" ht="30.75" x14ac:dyDescent="0.15">
      <c r="A21" s="197"/>
      <c r="B21" s="198"/>
      <c r="C21" s="198"/>
      <c r="D21" s="198"/>
      <c r="E21" s="198"/>
    </row>
    <row r="22" spans="1:5" ht="30.75" x14ac:dyDescent="0.15">
      <c r="A22" s="197"/>
      <c r="B22" s="198"/>
      <c r="C22" s="198"/>
      <c r="D22" s="198"/>
      <c r="E22" s="198"/>
    </row>
    <row r="23" spans="1:5" ht="18.75" x14ac:dyDescent="0.15">
      <c r="A23" s="193"/>
      <c r="B23" s="192"/>
      <c r="C23" s="192"/>
      <c r="D23" s="192"/>
      <c r="E23" s="192"/>
    </row>
  </sheetData>
  <mergeCells count="14">
    <mergeCell ref="A14:E14"/>
    <mergeCell ref="D7:E7"/>
    <mergeCell ref="D8:E8"/>
    <mergeCell ref="D9:E9"/>
    <mergeCell ref="D10:E10"/>
    <mergeCell ref="D11:E11"/>
    <mergeCell ref="A21:E21"/>
    <mergeCell ref="A22:E22"/>
    <mergeCell ref="A15:E15"/>
    <mergeCell ref="A16:E16"/>
    <mergeCell ref="A17:E17"/>
    <mergeCell ref="A18:E18"/>
    <mergeCell ref="A19:E19"/>
    <mergeCell ref="A20:E20"/>
  </mergeCells>
  <phoneticPr fontId="1"/>
  <pageMargins left="0.81" right="0.7" top="0.75" bottom="0.75" header="0.3" footer="0.3"/>
  <pageSetup paperSize="9" scale="5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B467C-8403-4B5C-A585-F835BDA59F7C}">
  <sheetPr>
    <tabColor rgb="FFFFCCFF"/>
    <pageSetUpPr fitToPage="1"/>
  </sheetPr>
  <dimension ref="B1:M58"/>
  <sheetViews>
    <sheetView view="pageBreakPreview" zoomScale="85" zoomScaleNormal="100" zoomScaleSheetLayoutView="85" workbookViewId="0">
      <selection activeCell="B3" sqref="B3:J3"/>
    </sheetView>
  </sheetViews>
  <sheetFormatPr defaultRowHeight="13.5" x14ac:dyDescent="0.15"/>
  <cols>
    <col min="1" max="1" width="5.625" style="2" customWidth="1"/>
    <col min="2" max="2" width="6.125" style="2" customWidth="1"/>
    <col min="3" max="3" width="13.875" style="2" customWidth="1"/>
    <col min="4" max="4" width="7.625" style="2" customWidth="1"/>
    <col min="5" max="9" width="20.125" style="2" customWidth="1"/>
    <col min="10" max="10" width="20.25" style="2" customWidth="1"/>
    <col min="11" max="16384" width="9" style="2"/>
  </cols>
  <sheetData>
    <row r="1" spans="2:13" ht="31.5" customHeight="1" x14ac:dyDescent="0.15">
      <c r="B1" s="150" t="s">
        <v>131</v>
      </c>
      <c r="D1" s="186" t="s">
        <v>177</v>
      </c>
      <c r="F1" s="151"/>
      <c r="G1" s="151"/>
      <c r="H1" s="152"/>
      <c r="I1" s="185"/>
      <c r="J1" s="185"/>
    </row>
    <row r="2" spans="2:13" ht="26.25" customHeight="1" x14ac:dyDescent="0.15">
      <c r="I2" s="185"/>
      <c r="J2" s="185"/>
      <c r="M2" s="181"/>
    </row>
    <row r="3" spans="2:13" ht="52.5" customHeight="1" x14ac:dyDescent="0.15">
      <c r="B3" s="250" t="s">
        <v>134</v>
      </c>
      <c r="C3" s="251"/>
      <c r="D3" s="251"/>
      <c r="E3" s="251"/>
      <c r="F3" s="251"/>
      <c r="G3" s="251"/>
      <c r="H3" s="251"/>
      <c r="I3" s="251"/>
      <c r="J3" s="251"/>
    </row>
    <row r="4" spans="2:13" ht="20.25" customHeight="1" x14ac:dyDescent="0.15">
      <c r="B4" s="3"/>
      <c r="C4" s="3"/>
      <c r="D4" s="3"/>
    </row>
    <row r="5" spans="2:13" ht="30.75" customHeight="1" thickBot="1" x14ac:dyDescent="0.2">
      <c r="B5" s="3" t="s">
        <v>151</v>
      </c>
      <c r="C5" s="4"/>
      <c r="D5" s="4"/>
    </row>
    <row r="6" spans="2:13" ht="47.25" customHeight="1" x14ac:dyDescent="0.15">
      <c r="B6" s="213" t="s">
        <v>6</v>
      </c>
      <c r="C6" s="252"/>
      <c r="D6" s="141" t="s">
        <v>76</v>
      </c>
      <c r="E6" s="144" t="s">
        <v>85</v>
      </c>
      <c r="F6" s="253" t="s">
        <v>80</v>
      </c>
      <c r="G6" s="252"/>
      <c r="H6" s="144" t="s">
        <v>128</v>
      </c>
      <c r="I6" s="5" t="s">
        <v>77</v>
      </c>
      <c r="J6" s="6" t="s">
        <v>78</v>
      </c>
    </row>
    <row r="7" spans="2:13" ht="22.5" customHeight="1" thickBot="1" x14ac:dyDescent="0.2">
      <c r="B7" s="207"/>
      <c r="C7" s="208"/>
      <c r="D7" s="142"/>
      <c r="E7" s="7" t="s">
        <v>1</v>
      </c>
      <c r="F7" s="254"/>
      <c r="G7" s="208"/>
      <c r="H7" s="7" t="s">
        <v>2</v>
      </c>
      <c r="I7" s="8" t="s">
        <v>79</v>
      </c>
      <c r="J7" s="9" t="s">
        <v>16</v>
      </c>
    </row>
    <row r="8" spans="2:13" ht="19.5" customHeight="1" thickTop="1" x14ac:dyDescent="0.15">
      <c r="B8" s="247"/>
      <c r="C8" s="248"/>
      <c r="D8" s="140"/>
      <c r="E8" s="10" t="s">
        <v>3</v>
      </c>
      <c r="F8" s="249"/>
      <c r="G8" s="248"/>
      <c r="H8" s="10" t="s">
        <v>4</v>
      </c>
      <c r="I8" s="11" t="s">
        <v>5</v>
      </c>
      <c r="J8" s="12" t="s">
        <v>13</v>
      </c>
    </row>
    <row r="9" spans="2:13" ht="24" customHeight="1" thickBot="1" x14ac:dyDescent="0.2">
      <c r="B9" s="243"/>
      <c r="C9" s="244"/>
      <c r="D9" s="156"/>
      <c r="E9" s="157"/>
      <c r="F9" s="245"/>
      <c r="G9" s="246"/>
      <c r="H9" s="158"/>
      <c r="I9" s="78">
        <f>ROUNDDOWN(E9/60*H9,)</f>
        <v>0</v>
      </c>
      <c r="J9" s="165" t="e">
        <f>ROUND(I20/H20*1000,)</f>
        <v>#DIV/0!</v>
      </c>
    </row>
    <row r="10" spans="2:13" ht="24" customHeight="1" thickTop="1" x14ac:dyDescent="0.15">
      <c r="B10" s="231"/>
      <c r="C10" s="232"/>
      <c r="D10" s="159"/>
      <c r="E10" s="160"/>
      <c r="F10" s="233"/>
      <c r="G10" s="234"/>
      <c r="H10" s="161"/>
      <c r="I10" s="79">
        <f t="shared" ref="I10:I19" si="0">ROUNDDOWN(E10/60*H10,)</f>
        <v>0</v>
      </c>
      <c r="J10" s="92"/>
    </row>
    <row r="11" spans="2:13" ht="24" customHeight="1" x14ac:dyDescent="0.15">
      <c r="B11" s="231"/>
      <c r="C11" s="232"/>
      <c r="D11" s="159"/>
      <c r="E11" s="160"/>
      <c r="F11" s="233"/>
      <c r="G11" s="234"/>
      <c r="H11" s="161"/>
      <c r="I11" s="79">
        <f t="shared" si="0"/>
        <v>0</v>
      </c>
      <c r="J11" s="91"/>
    </row>
    <row r="12" spans="2:13" ht="24" customHeight="1" x14ac:dyDescent="0.15">
      <c r="B12" s="231"/>
      <c r="C12" s="232"/>
      <c r="D12" s="159"/>
      <c r="E12" s="160"/>
      <c r="F12" s="233"/>
      <c r="G12" s="234"/>
      <c r="H12" s="161"/>
      <c r="I12" s="79">
        <f t="shared" si="0"/>
        <v>0</v>
      </c>
      <c r="J12" s="91"/>
    </row>
    <row r="13" spans="2:13" ht="24" customHeight="1" x14ac:dyDescent="0.15">
      <c r="B13" s="231"/>
      <c r="C13" s="232"/>
      <c r="D13" s="159"/>
      <c r="E13" s="160"/>
      <c r="F13" s="233"/>
      <c r="G13" s="234"/>
      <c r="H13" s="161"/>
      <c r="I13" s="79">
        <f t="shared" si="0"/>
        <v>0</v>
      </c>
      <c r="J13" s="91"/>
    </row>
    <row r="14" spans="2:13" ht="24" customHeight="1" x14ac:dyDescent="0.15">
      <c r="B14" s="231"/>
      <c r="C14" s="232"/>
      <c r="D14" s="159"/>
      <c r="E14" s="160"/>
      <c r="F14" s="233"/>
      <c r="G14" s="234"/>
      <c r="H14" s="161"/>
      <c r="I14" s="79">
        <f t="shared" si="0"/>
        <v>0</v>
      </c>
      <c r="J14" s="91"/>
    </row>
    <row r="15" spans="2:13" ht="24" customHeight="1" x14ac:dyDescent="0.15">
      <c r="B15" s="231"/>
      <c r="C15" s="232"/>
      <c r="D15" s="159"/>
      <c r="E15" s="160"/>
      <c r="F15" s="233"/>
      <c r="G15" s="234"/>
      <c r="H15" s="161"/>
      <c r="I15" s="79">
        <f t="shared" si="0"/>
        <v>0</v>
      </c>
      <c r="J15" s="91"/>
    </row>
    <row r="16" spans="2:13" ht="24" customHeight="1" x14ac:dyDescent="0.15">
      <c r="B16" s="231"/>
      <c r="C16" s="232"/>
      <c r="D16" s="159"/>
      <c r="E16" s="160"/>
      <c r="F16" s="233"/>
      <c r="G16" s="234"/>
      <c r="H16" s="161"/>
      <c r="I16" s="79">
        <f t="shared" si="0"/>
        <v>0</v>
      </c>
      <c r="J16" s="91"/>
    </row>
    <row r="17" spans="2:10" ht="24" customHeight="1" x14ac:dyDescent="0.15">
      <c r="B17" s="231"/>
      <c r="C17" s="232"/>
      <c r="D17" s="159"/>
      <c r="E17" s="160"/>
      <c r="F17" s="233"/>
      <c r="G17" s="234"/>
      <c r="H17" s="161"/>
      <c r="I17" s="79">
        <f t="shared" si="0"/>
        <v>0</v>
      </c>
      <c r="J17" s="91"/>
    </row>
    <row r="18" spans="2:10" ht="24" customHeight="1" x14ac:dyDescent="0.15">
      <c r="B18" s="231"/>
      <c r="C18" s="232"/>
      <c r="D18" s="159"/>
      <c r="E18" s="160"/>
      <c r="F18" s="233"/>
      <c r="G18" s="234"/>
      <c r="H18" s="161"/>
      <c r="I18" s="79">
        <f t="shared" si="0"/>
        <v>0</v>
      </c>
      <c r="J18" s="91"/>
    </row>
    <row r="19" spans="2:10" ht="24" customHeight="1" thickBot="1" x14ac:dyDescent="0.2">
      <c r="B19" s="235"/>
      <c r="C19" s="236"/>
      <c r="D19" s="162"/>
      <c r="E19" s="163"/>
      <c r="F19" s="237"/>
      <c r="G19" s="238"/>
      <c r="H19" s="164"/>
      <c r="I19" s="80">
        <f t="shared" si="0"/>
        <v>0</v>
      </c>
      <c r="J19" s="91"/>
    </row>
    <row r="20" spans="2:10" ht="31.5" customHeight="1" thickBot="1" x14ac:dyDescent="0.2">
      <c r="B20" s="239" t="s">
        <v>19</v>
      </c>
      <c r="C20" s="240"/>
      <c r="D20" s="240"/>
      <c r="E20" s="241"/>
      <c r="F20" s="242"/>
      <c r="G20" s="241"/>
      <c r="H20" s="15">
        <f>SUM(H9:H19)</f>
        <v>0</v>
      </c>
      <c r="I20" s="16">
        <f>SUM(I9:I19)</f>
        <v>0</v>
      </c>
      <c r="J20" s="90"/>
    </row>
    <row r="21" spans="2:10" ht="9.75" customHeight="1" x14ac:dyDescent="0.15"/>
    <row r="22" spans="2:10" ht="51" customHeight="1" x14ac:dyDescent="0.15">
      <c r="B22" s="17" t="s">
        <v>25</v>
      </c>
      <c r="C22" s="204" t="s">
        <v>137</v>
      </c>
      <c r="D22" s="204"/>
      <c r="E22" s="204"/>
      <c r="F22" s="204"/>
      <c r="G22" s="204"/>
      <c r="H22" s="204"/>
      <c r="I22" s="204"/>
      <c r="J22" s="204"/>
    </row>
    <row r="23" spans="2:10" ht="24" customHeight="1" x14ac:dyDescent="0.15">
      <c r="B23" s="17" t="s">
        <v>26</v>
      </c>
      <c r="C23" s="204" t="s">
        <v>81</v>
      </c>
      <c r="D23" s="204"/>
      <c r="E23" s="204"/>
      <c r="F23" s="204"/>
      <c r="G23" s="204"/>
      <c r="H23" s="204"/>
      <c r="I23" s="204"/>
      <c r="J23" s="204"/>
    </row>
    <row r="24" spans="2:10" ht="24" customHeight="1" x14ac:dyDescent="0.15">
      <c r="B24" s="17" t="s">
        <v>59</v>
      </c>
      <c r="C24" s="204" t="s">
        <v>83</v>
      </c>
      <c r="D24" s="204"/>
      <c r="E24" s="204"/>
      <c r="F24" s="204"/>
      <c r="G24" s="204"/>
      <c r="H24" s="204"/>
      <c r="I24" s="204"/>
      <c r="J24" s="204"/>
    </row>
    <row r="25" spans="2:10" ht="29.25" customHeight="1" x14ac:dyDescent="0.15"/>
    <row r="26" spans="2:10" ht="32.25" customHeight="1" thickBot="1" x14ac:dyDescent="0.2">
      <c r="B26" s="3" t="s">
        <v>152</v>
      </c>
      <c r="C26" s="4"/>
      <c r="D26" s="4"/>
    </row>
    <row r="27" spans="2:10" ht="28.5" customHeight="1" x14ac:dyDescent="0.15">
      <c r="B27" s="213"/>
      <c r="C27" s="214"/>
      <c r="D27" s="217" t="s">
        <v>153</v>
      </c>
      <c r="E27" s="218"/>
      <c r="F27" s="219"/>
      <c r="G27" s="220" t="s">
        <v>154</v>
      </c>
      <c r="H27" s="222" t="s">
        <v>155</v>
      </c>
    </row>
    <row r="28" spans="2:10" ht="28.5" customHeight="1" x14ac:dyDescent="0.15">
      <c r="B28" s="215"/>
      <c r="C28" s="216"/>
      <c r="D28" s="215" t="s">
        <v>73</v>
      </c>
      <c r="E28" s="230"/>
      <c r="F28" s="114" t="s">
        <v>156</v>
      </c>
      <c r="G28" s="221"/>
      <c r="H28" s="223"/>
    </row>
    <row r="29" spans="2:10" ht="33" customHeight="1" thickBot="1" x14ac:dyDescent="0.2">
      <c r="B29" s="205"/>
      <c r="C29" s="206"/>
      <c r="D29" s="207" t="s">
        <v>14</v>
      </c>
      <c r="E29" s="208"/>
      <c r="F29" s="19" t="s">
        <v>157</v>
      </c>
      <c r="G29" s="20" t="s">
        <v>24</v>
      </c>
      <c r="H29" s="21" t="s">
        <v>18</v>
      </c>
    </row>
    <row r="30" spans="2:10" ht="14.25" customHeight="1" thickTop="1" x14ac:dyDescent="0.15">
      <c r="B30" s="209"/>
      <c r="C30" s="210"/>
      <c r="D30" s="83"/>
      <c r="E30" s="84" t="s">
        <v>17</v>
      </c>
      <c r="F30" s="84" t="s">
        <v>13</v>
      </c>
      <c r="G30" s="115" t="s">
        <v>15</v>
      </c>
      <c r="H30" s="24" t="s">
        <v>23</v>
      </c>
    </row>
    <row r="31" spans="2:10" ht="24" customHeight="1" x14ac:dyDescent="0.15">
      <c r="B31" s="211" t="s">
        <v>92</v>
      </c>
      <c r="C31" s="212"/>
      <c r="D31" s="25"/>
      <c r="E31" s="166"/>
      <c r="F31" s="88" t="e">
        <f>ROUNDDOWN(J$9*E31%/12*3/4,)</f>
        <v>#DIV/0!</v>
      </c>
      <c r="G31" s="332">
        <v>624</v>
      </c>
      <c r="H31" s="26" t="e">
        <f t="shared" ref="H31:H49" si="1">SUM(F31,G$31)</f>
        <v>#DIV/0!</v>
      </c>
    </row>
    <row r="32" spans="2:10" ht="24" customHeight="1" x14ac:dyDescent="0.15">
      <c r="B32" s="224" t="s">
        <v>20</v>
      </c>
      <c r="C32" s="225"/>
      <c r="D32" s="25"/>
      <c r="E32" s="166"/>
      <c r="F32" s="13" t="e">
        <f>ROUNDDOWN(J$9*E32%/12*3/4,)</f>
        <v>#DIV/0!</v>
      </c>
      <c r="G32" s="332"/>
      <c r="H32" s="26" t="e">
        <f t="shared" si="1"/>
        <v>#DIV/0!</v>
      </c>
    </row>
    <row r="33" spans="2:8" ht="24" customHeight="1" x14ac:dyDescent="0.15">
      <c r="B33" s="224" t="s">
        <v>7</v>
      </c>
      <c r="C33" s="225"/>
      <c r="D33" s="25"/>
      <c r="E33" s="166"/>
      <c r="F33" s="13" t="e">
        <f t="shared" ref="F33:F49" si="2">ROUNDDOWN(J$9*E33%/12*3/4,)</f>
        <v>#DIV/0!</v>
      </c>
      <c r="G33" s="332"/>
      <c r="H33" s="26" t="e">
        <f t="shared" si="1"/>
        <v>#DIV/0!</v>
      </c>
    </row>
    <row r="34" spans="2:8" ht="24" customHeight="1" x14ac:dyDescent="0.15">
      <c r="B34" s="224" t="s">
        <v>8</v>
      </c>
      <c r="C34" s="225"/>
      <c r="D34" s="25"/>
      <c r="E34" s="166"/>
      <c r="F34" s="13" t="e">
        <f t="shared" si="2"/>
        <v>#DIV/0!</v>
      </c>
      <c r="G34" s="332"/>
      <c r="H34" s="26" t="e">
        <f t="shared" si="1"/>
        <v>#DIV/0!</v>
      </c>
    </row>
    <row r="35" spans="2:8" ht="24" customHeight="1" x14ac:dyDescent="0.15">
      <c r="B35" s="224" t="s">
        <v>9</v>
      </c>
      <c r="C35" s="225"/>
      <c r="D35" s="25"/>
      <c r="E35" s="166"/>
      <c r="F35" s="13" t="e">
        <f t="shared" si="2"/>
        <v>#DIV/0!</v>
      </c>
      <c r="G35" s="332"/>
      <c r="H35" s="26" t="e">
        <f t="shared" si="1"/>
        <v>#DIV/0!</v>
      </c>
    </row>
    <row r="36" spans="2:8" ht="24" customHeight="1" x14ac:dyDescent="0.15">
      <c r="B36" s="224" t="s">
        <v>10</v>
      </c>
      <c r="C36" s="225"/>
      <c r="D36" s="25"/>
      <c r="E36" s="166"/>
      <c r="F36" s="13" t="e">
        <f t="shared" si="2"/>
        <v>#DIV/0!</v>
      </c>
      <c r="G36" s="332"/>
      <c r="H36" s="119" t="e">
        <f t="shared" si="1"/>
        <v>#DIV/0!</v>
      </c>
    </row>
    <row r="37" spans="2:8" ht="24" customHeight="1" x14ac:dyDescent="0.15">
      <c r="B37" s="117"/>
      <c r="C37" s="118" t="s">
        <v>114</v>
      </c>
      <c r="D37" s="147"/>
      <c r="E37" s="178"/>
      <c r="F37" s="13" t="e">
        <f t="shared" si="2"/>
        <v>#DIV/0!</v>
      </c>
      <c r="G37" s="332"/>
      <c r="H37" s="119" t="e">
        <f t="shared" si="1"/>
        <v>#DIV/0!</v>
      </c>
    </row>
    <row r="38" spans="2:8" ht="24" customHeight="1" x14ac:dyDescent="0.15">
      <c r="B38" s="117"/>
      <c r="C38" s="118" t="s">
        <v>115</v>
      </c>
      <c r="D38" s="147"/>
      <c r="E38" s="178"/>
      <c r="F38" s="13" t="e">
        <f t="shared" si="2"/>
        <v>#DIV/0!</v>
      </c>
      <c r="G38" s="332"/>
      <c r="H38" s="119" t="e">
        <f t="shared" si="1"/>
        <v>#DIV/0!</v>
      </c>
    </row>
    <row r="39" spans="2:8" ht="24" customHeight="1" x14ac:dyDescent="0.15">
      <c r="B39" s="117"/>
      <c r="C39" s="118" t="s">
        <v>116</v>
      </c>
      <c r="D39" s="147"/>
      <c r="E39" s="178"/>
      <c r="F39" s="13" t="e">
        <f t="shared" si="2"/>
        <v>#DIV/0!</v>
      </c>
      <c r="G39" s="332"/>
      <c r="H39" s="119" t="e">
        <f t="shared" si="1"/>
        <v>#DIV/0!</v>
      </c>
    </row>
    <row r="40" spans="2:8" ht="24" customHeight="1" x14ac:dyDescent="0.15">
      <c r="B40" s="117"/>
      <c r="C40" s="118" t="s">
        <v>117</v>
      </c>
      <c r="D40" s="147"/>
      <c r="E40" s="178"/>
      <c r="F40" s="13" t="e">
        <f t="shared" si="2"/>
        <v>#DIV/0!</v>
      </c>
      <c r="G40" s="332"/>
      <c r="H40" s="119" t="e">
        <f t="shared" si="1"/>
        <v>#DIV/0!</v>
      </c>
    </row>
    <row r="41" spans="2:8" ht="24" customHeight="1" x14ac:dyDescent="0.15">
      <c r="B41" s="117"/>
      <c r="C41" s="118" t="s">
        <v>118</v>
      </c>
      <c r="D41" s="147"/>
      <c r="E41" s="178"/>
      <c r="F41" s="13" t="e">
        <f t="shared" si="2"/>
        <v>#DIV/0!</v>
      </c>
      <c r="G41" s="332"/>
      <c r="H41" s="119" t="e">
        <f t="shared" si="1"/>
        <v>#DIV/0!</v>
      </c>
    </row>
    <row r="42" spans="2:8" ht="24" customHeight="1" x14ac:dyDescent="0.15">
      <c r="B42" s="117"/>
      <c r="C42" s="118" t="s">
        <v>119</v>
      </c>
      <c r="D42" s="147"/>
      <c r="E42" s="178"/>
      <c r="F42" s="13" t="e">
        <f t="shared" si="2"/>
        <v>#DIV/0!</v>
      </c>
      <c r="G42" s="332"/>
      <c r="H42" s="119" t="e">
        <f t="shared" si="1"/>
        <v>#DIV/0!</v>
      </c>
    </row>
    <row r="43" spans="2:8" ht="24" customHeight="1" x14ac:dyDescent="0.15">
      <c r="B43" s="117"/>
      <c r="C43" s="118" t="s">
        <v>120</v>
      </c>
      <c r="D43" s="147"/>
      <c r="E43" s="178"/>
      <c r="F43" s="13" t="e">
        <f t="shared" si="2"/>
        <v>#DIV/0!</v>
      </c>
      <c r="G43" s="332"/>
      <c r="H43" s="119" t="e">
        <f t="shared" si="1"/>
        <v>#DIV/0!</v>
      </c>
    </row>
    <row r="44" spans="2:8" ht="24" customHeight="1" x14ac:dyDescent="0.15">
      <c r="B44" s="117"/>
      <c r="C44" s="118" t="s">
        <v>121</v>
      </c>
      <c r="D44" s="147"/>
      <c r="E44" s="178"/>
      <c r="F44" s="13" t="e">
        <f t="shared" si="2"/>
        <v>#DIV/0!</v>
      </c>
      <c r="G44" s="332"/>
      <c r="H44" s="119" t="e">
        <f t="shared" si="1"/>
        <v>#DIV/0!</v>
      </c>
    </row>
    <row r="45" spans="2:8" ht="24" customHeight="1" x14ac:dyDescent="0.15">
      <c r="B45" s="117"/>
      <c r="C45" s="118" t="s">
        <v>122</v>
      </c>
      <c r="D45" s="147"/>
      <c r="E45" s="178"/>
      <c r="F45" s="13" t="e">
        <f t="shared" si="2"/>
        <v>#DIV/0!</v>
      </c>
      <c r="G45" s="332"/>
      <c r="H45" s="119" t="e">
        <f t="shared" si="1"/>
        <v>#DIV/0!</v>
      </c>
    </row>
    <row r="46" spans="2:8" ht="24" customHeight="1" x14ac:dyDescent="0.15">
      <c r="B46" s="117"/>
      <c r="C46" s="118" t="s">
        <v>123</v>
      </c>
      <c r="D46" s="147"/>
      <c r="E46" s="178"/>
      <c r="F46" s="13" t="e">
        <f t="shared" si="2"/>
        <v>#DIV/0!</v>
      </c>
      <c r="G46" s="332"/>
      <c r="H46" s="119" t="e">
        <f t="shared" si="1"/>
        <v>#DIV/0!</v>
      </c>
    </row>
    <row r="47" spans="2:8" ht="24" customHeight="1" x14ac:dyDescent="0.15">
      <c r="B47" s="117"/>
      <c r="C47" s="118" t="s">
        <v>124</v>
      </c>
      <c r="D47" s="147"/>
      <c r="E47" s="178"/>
      <c r="F47" s="13" t="e">
        <f t="shared" si="2"/>
        <v>#DIV/0!</v>
      </c>
      <c r="G47" s="332"/>
      <c r="H47" s="119" t="e">
        <f t="shared" si="1"/>
        <v>#DIV/0!</v>
      </c>
    </row>
    <row r="48" spans="2:8" ht="24" customHeight="1" x14ac:dyDescent="0.15">
      <c r="B48" s="117"/>
      <c r="C48" s="118" t="s">
        <v>125</v>
      </c>
      <c r="D48" s="147"/>
      <c r="E48" s="178"/>
      <c r="F48" s="13" t="e">
        <f t="shared" si="2"/>
        <v>#DIV/0!</v>
      </c>
      <c r="G48" s="332"/>
      <c r="H48" s="119" t="e">
        <f t="shared" si="1"/>
        <v>#DIV/0!</v>
      </c>
    </row>
    <row r="49" spans="2:10" ht="24" customHeight="1" thickBot="1" x14ac:dyDescent="0.2">
      <c r="B49" s="226" t="s">
        <v>22</v>
      </c>
      <c r="C49" s="227"/>
      <c r="D49" s="148"/>
      <c r="E49" s="179"/>
      <c r="F49" s="14" t="e">
        <f t="shared" si="2"/>
        <v>#DIV/0!</v>
      </c>
      <c r="G49" s="333"/>
      <c r="H49" s="126" t="e">
        <f t="shared" si="1"/>
        <v>#DIV/0!</v>
      </c>
    </row>
    <row r="50" spans="2:10" ht="8.25" customHeight="1" x14ac:dyDescent="0.15"/>
    <row r="51" spans="2:10" ht="51" customHeight="1" x14ac:dyDescent="0.15">
      <c r="B51" s="17" t="s">
        <v>25</v>
      </c>
      <c r="C51" s="204" t="s">
        <v>138</v>
      </c>
      <c r="D51" s="204"/>
      <c r="E51" s="204"/>
      <c r="F51" s="204"/>
      <c r="G51" s="204"/>
      <c r="H51" s="204"/>
      <c r="I51" s="204"/>
      <c r="J51" s="204"/>
    </row>
    <row r="52" spans="2:10" ht="24" customHeight="1" x14ac:dyDescent="0.15">
      <c r="B52" s="17" t="s">
        <v>26</v>
      </c>
      <c r="C52" s="204" t="s">
        <v>158</v>
      </c>
      <c r="D52" s="204"/>
      <c r="E52" s="204"/>
      <c r="F52" s="204"/>
      <c r="G52" s="204"/>
      <c r="H52" s="204"/>
      <c r="I52" s="204"/>
      <c r="J52" s="204"/>
    </row>
    <row r="53" spans="2:10" ht="26.25" customHeight="1" x14ac:dyDescent="0.15">
      <c r="B53" s="17" t="s">
        <v>74</v>
      </c>
      <c r="C53" s="204" t="s">
        <v>129</v>
      </c>
      <c r="D53" s="204"/>
      <c r="E53" s="204"/>
      <c r="F53" s="204"/>
      <c r="G53" s="204"/>
      <c r="H53" s="204"/>
      <c r="I53" s="204"/>
      <c r="J53" s="204"/>
    </row>
    <row r="54" spans="2:10" ht="23.25" customHeight="1" x14ac:dyDescent="0.15">
      <c r="B54" s="17" t="s">
        <v>75</v>
      </c>
      <c r="C54" s="204" t="s">
        <v>82</v>
      </c>
      <c r="D54" s="204"/>
      <c r="E54" s="204"/>
      <c r="F54" s="204"/>
      <c r="G54" s="204"/>
      <c r="H54" s="204"/>
      <c r="I54" s="204"/>
      <c r="J54" s="204"/>
    </row>
    <row r="55" spans="2:10" x14ac:dyDescent="0.15">
      <c r="C55" s="29"/>
      <c r="D55" s="29"/>
      <c r="E55" s="29"/>
      <c r="F55" s="29"/>
      <c r="G55" s="29"/>
      <c r="H55" s="29"/>
      <c r="I55" s="29"/>
    </row>
    <row r="56" spans="2:10" x14ac:dyDescent="0.15">
      <c r="C56" s="29"/>
      <c r="D56" s="29"/>
      <c r="E56" s="29"/>
      <c r="F56" s="29"/>
      <c r="G56" s="29"/>
      <c r="H56" s="29"/>
      <c r="I56" s="29"/>
    </row>
    <row r="57" spans="2:10" x14ac:dyDescent="0.15">
      <c r="C57" s="29"/>
      <c r="D57" s="29"/>
      <c r="E57" s="29"/>
      <c r="F57" s="29"/>
      <c r="G57" s="29"/>
      <c r="H57" s="29"/>
      <c r="I57" s="29"/>
    </row>
    <row r="58" spans="2:10" x14ac:dyDescent="0.15">
      <c r="C58" s="29"/>
      <c r="D58" s="29"/>
      <c r="E58" s="29"/>
      <c r="F58" s="29"/>
      <c r="G58" s="29"/>
      <c r="H58" s="29"/>
      <c r="I58" s="29"/>
    </row>
  </sheetData>
  <sheetProtection sheet="1" scenarios="1"/>
  <mergeCells count="54">
    <mergeCell ref="B8:C8"/>
    <mergeCell ref="F8:G8"/>
    <mergeCell ref="B3:J3"/>
    <mergeCell ref="B6:C6"/>
    <mergeCell ref="F6:G6"/>
    <mergeCell ref="B7:C7"/>
    <mergeCell ref="F7:G7"/>
    <mergeCell ref="B9:C9"/>
    <mergeCell ref="F9:G9"/>
    <mergeCell ref="B10:C10"/>
    <mergeCell ref="F10:G10"/>
    <mergeCell ref="B11:C11"/>
    <mergeCell ref="F11:G11"/>
    <mergeCell ref="B12:C12"/>
    <mergeCell ref="F12:G12"/>
    <mergeCell ref="B13:C13"/>
    <mergeCell ref="F13:G13"/>
    <mergeCell ref="B14:C14"/>
    <mergeCell ref="F14:G14"/>
    <mergeCell ref="F19:G19"/>
    <mergeCell ref="B20:E20"/>
    <mergeCell ref="F20:G20"/>
    <mergeCell ref="B15:C15"/>
    <mergeCell ref="F15:G15"/>
    <mergeCell ref="B16:C16"/>
    <mergeCell ref="F16:G16"/>
    <mergeCell ref="B17:C17"/>
    <mergeCell ref="F17:G17"/>
    <mergeCell ref="B18:C18"/>
    <mergeCell ref="F18:G18"/>
    <mergeCell ref="B19:C19"/>
    <mergeCell ref="C54:J54"/>
    <mergeCell ref="B49:C49"/>
    <mergeCell ref="B29:C29"/>
    <mergeCell ref="D29:E29"/>
    <mergeCell ref="B30:C30"/>
    <mergeCell ref="B31:C31"/>
    <mergeCell ref="G31:G49"/>
    <mergeCell ref="B32:C32"/>
    <mergeCell ref="B33:C33"/>
    <mergeCell ref="B34:C34"/>
    <mergeCell ref="B35:C35"/>
    <mergeCell ref="B36:C36"/>
    <mergeCell ref="C51:J51"/>
    <mergeCell ref="C52:J52"/>
    <mergeCell ref="C53:J53"/>
    <mergeCell ref="C22:J22"/>
    <mergeCell ref="C23:J23"/>
    <mergeCell ref="C24:J24"/>
    <mergeCell ref="B27:C28"/>
    <mergeCell ref="D27:F27"/>
    <mergeCell ref="G27:G28"/>
    <mergeCell ref="H27:H28"/>
    <mergeCell ref="D28:E28"/>
  </mergeCells>
  <phoneticPr fontId="1"/>
  <pageMargins left="0.51181102362204722" right="0.31496062992125984" top="0.46" bottom="0.27" header="0.31496062992125984" footer="0.16"/>
  <pageSetup paperSize="9" scale="62" fitToHeight="0" orientation="portrait" r:id="rId1"/>
  <headerFooter differentFirst="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EB597-5106-4C76-AC8F-5CDD45BA12A2}">
  <sheetPr>
    <tabColor rgb="FFFFCCFF"/>
    <pageSetUpPr fitToPage="1"/>
  </sheetPr>
  <dimension ref="B1:AH65"/>
  <sheetViews>
    <sheetView view="pageBreakPreview" zoomScale="70" zoomScaleNormal="70" zoomScaleSheetLayoutView="70" zoomScalePageLayoutView="70" workbookViewId="0">
      <selection activeCell="B3" sqref="B3"/>
    </sheetView>
  </sheetViews>
  <sheetFormatPr defaultRowHeight="13.5" x14ac:dyDescent="0.15"/>
  <cols>
    <col min="1" max="1" width="4" style="2" customWidth="1"/>
    <col min="2" max="2" width="10.75" style="2" customWidth="1"/>
    <col min="3" max="3" width="11.5" style="2" customWidth="1"/>
    <col min="4" max="4" width="7.875" style="2" customWidth="1"/>
    <col min="5" max="25" width="13.375" style="2" customWidth="1"/>
    <col min="26" max="29" width="14.75" style="2" customWidth="1"/>
    <col min="30" max="30" width="4.625" style="2" customWidth="1"/>
    <col min="31" max="32" width="16.5" style="2" customWidth="1"/>
    <col min="33" max="34" width="8.625" style="2" customWidth="1"/>
    <col min="35" max="35" width="16.5" style="2" customWidth="1"/>
    <col min="36" max="36" width="16.625" style="2" customWidth="1"/>
    <col min="37" max="37" width="12.5" style="2" customWidth="1"/>
    <col min="38" max="38" width="16.75" style="2" customWidth="1"/>
    <col min="39" max="39" width="16.5" style="2" customWidth="1"/>
    <col min="40" max="40" width="14.75" style="2" customWidth="1"/>
    <col min="41" max="41" width="7.875" style="2" customWidth="1"/>
    <col min="42" max="42" width="11.625" style="2" customWidth="1"/>
    <col min="43" max="16384" width="9" style="2"/>
  </cols>
  <sheetData>
    <row r="1" spans="2:30" ht="30.75" x14ac:dyDescent="0.15">
      <c r="B1" s="153" t="s">
        <v>132</v>
      </c>
    </row>
    <row r="2" spans="2:30" ht="21" customHeight="1" x14ac:dyDescent="0.15"/>
    <row r="3" spans="2:30" ht="28.5" x14ac:dyDescent="0.15">
      <c r="B3" s="150" t="s">
        <v>136</v>
      </c>
    </row>
    <row r="4" spans="2:30" ht="24" customHeight="1" x14ac:dyDescent="0.15"/>
    <row r="5" spans="2:30" ht="21.75" customHeight="1" x14ac:dyDescent="0.15">
      <c r="B5" s="125" t="s">
        <v>159</v>
      </c>
    </row>
    <row r="6" spans="2:30" ht="12" customHeight="1" thickBot="1" x14ac:dyDescent="0.2">
      <c r="B6" s="3"/>
    </row>
    <row r="7" spans="2:30" ht="33.75" customHeight="1" x14ac:dyDescent="0.15">
      <c r="B7" s="139"/>
      <c r="C7" s="315" t="s">
        <v>160</v>
      </c>
      <c r="D7" s="316"/>
      <c r="E7" s="361" t="s">
        <v>113</v>
      </c>
      <c r="F7" s="361"/>
      <c r="G7" s="362"/>
      <c r="H7" s="360" t="s">
        <v>88</v>
      </c>
      <c r="I7" s="358"/>
      <c r="J7" s="363"/>
      <c r="K7" s="364" t="s">
        <v>94</v>
      </c>
      <c r="L7" s="361"/>
      <c r="M7" s="362"/>
      <c r="N7" s="360" t="s">
        <v>95</v>
      </c>
      <c r="O7" s="358"/>
      <c r="P7" s="363"/>
      <c r="Q7" s="360" t="s">
        <v>96</v>
      </c>
      <c r="R7" s="358"/>
      <c r="S7" s="358"/>
      <c r="T7" s="360" t="s">
        <v>97</v>
      </c>
      <c r="U7" s="358"/>
      <c r="V7" s="358"/>
      <c r="W7" s="360" t="s">
        <v>98</v>
      </c>
      <c r="X7" s="358"/>
      <c r="Y7" s="358"/>
      <c r="Z7" s="357" t="s">
        <v>161</v>
      </c>
      <c r="AA7" s="358"/>
      <c r="AB7" s="358"/>
      <c r="AC7" s="359"/>
    </row>
    <row r="8" spans="2:30" ht="39" customHeight="1" x14ac:dyDescent="0.15">
      <c r="B8" s="307" t="s">
        <v>162</v>
      </c>
      <c r="C8" s="308"/>
      <c r="D8" s="311"/>
      <c r="E8" s="113" t="s">
        <v>65</v>
      </c>
      <c r="F8" s="18" t="s">
        <v>29</v>
      </c>
      <c r="G8" s="122" t="s">
        <v>130</v>
      </c>
      <c r="H8" s="18" t="s">
        <v>66</v>
      </c>
      <c r="I8" s="18" t="s">
        <v>29</v>
      </c>
      <c r="J8" s="122" t="s">
        <v>130</v>
      </c>
      <c r="K8" s="18" t="s">
        <v>66</v>
      </c>
      <c r="L8" s="18" t="s">
        <v>29</v>
      </c>
      <c r="M8" s="122" t="s">
        <v>130</v>
      </c>
      <c r="N8" s="18" t="s">
        <v>66</v>
      </c>
      <c r="O8" s="18" t="s">
        <v>29</v>
      </c>
      <c r="P8" s="122" t="s">
        <v>130</v>
      </c>
      <c r="Q8" s="18" t="s">
        <v>66</v>
      </c>
      <c r="R8" s="18" t="s">
        <v>29</v>
      </c>
      <c r="S8" s="122" t="s">
        <v>130</v>
      </c>
      <c r="T8" s="18" t="s">
        <v>66</v>
      </c>
      <c r="U8" s="18" t="s">
        <v>29</v>
      </c>
      <c r="V8" s="122" t="s">
        <v>130</v>
      </c>
      <c r="W8" s="18" t="s">
        <v>66</v>
      </c>
      <c r="X8" s="18" t="s">
        <v>29</v>
      </c>
      <c r="Y8" s="122" t="s">
        <v>130</v>
      </c>
      <c r="Z8" s="121" t="s">
        <v>66</v>
      </c>
      <c r="AA8" s="122" t="s">
        <v>130</v>
      </c>
      <c r="AB8" s="123" t="s">
        <v>141</v>
      </c>
      <c r="AC8" s="124" t="s">
        <v>60</v>
      </c>
    </row>
    <row r="9" spans="2:30" ht="39" customHeight="1" thickBot="1" x14ac:dyDescent="0.2">
      <c r="B9" s="309"/>
      <c r="C9" s="310"/>
      <c r="D9" s="312"/>
      <c r="E9" s="142" t="s">
        <v>1</v>
      </c>
      <c r="F9" s="20" t="s">
        <v>2</v>
      </c>
      <c r="G9" s="31" t="s">
        <v>68</v>
      </c>
      <c r="H9" s="20" t="s">
        <v>14</v>
      </c>
      <c r="I9" s="143" t="s">
        <v>47</v>
      </c>
      <c r="J9" s="19" t="s">
        <v>69</v>
      </c>
      <c r="K9" s="20" t="s">
        <v>34</v>
      </c>
      <c r="L9" s="143" t="s">
        <v>46</v>
      </c>
      <c r="M9" s="19" t="s">
        <v>70</v>
      </c>
      <c r="N9" s="20" t="s">
        <v>33</v>
      </c>
      <c r="O9" s="143" t="s">
        <v>45</v>
      </c>
      <c r="P9" s="19" t="s">
        <v>71</v>
      </c>
      <c r="Q9" s="20" t="s">
        <v>44</v>
      </c>
      <c r="R9" s="143" t="s">
        <v>43</v>
      </c>
      <c r="S9" s="32" t="s">
        <v>72</v>
      </c>
      <c r="T9" s="20" t="s">
        <v>99</v>
      </c>
      <c r="U9" s="143" t="s">
        <v>100</v>
      </c>
      <c r="V9" s="32" t="s">
        <v>103</v>
      </c>
      <c r="W9" s="20" t="s">
        <v>101</v>
      </c>
      <c r="X9" s="143" t="s">
        <v>102</v>
      </c>
      <c r="Y9" s="32" t="s">
        <v>104</v>
      </c>
      <c r="Z9" s="129" t="s">
        <v>105</v>
      </c>
      <c r="AA9" s="19" t="s">
        <v>106</v>
      </c>
      <c r="AB9" s="143" t="s">
        <v>139</v>
      </c>
      <c r="AC9" s="72" t="s">
        <v>140</v>
      </c>
    </row>
    <row r="10" spans="2:30" ht="18.75" customHeight="1" x14ac:dyDescent="0.2">
      <c r="B10" s="133"/>
      <c r="C10" s="134"/>
      <c r="D10" s="135"/>
      <c r="E10" s="35" t="s">
        <v>51</v>
      </c>
      <c r="F10" s="36" t="s">
        <v>23</v>
      </c>
      <c r="G10" s="35" t="s">
        <v>5</v>
      </c>
      <c r="H10" s="35" t="s">
        <v>51</v>
      </c>
      <c r="I10" s="36" t="s">
        <v>23</v>
      </c>
      <c r="J10" s="35" t="s">
        <v>5</v>
      </c>
      <c r="K10" s="35" t="s">
        <v>51</v>
      </c>
      <c r="L10" s="36" t="s">
        <v>23</v>
      </c>
      <c r="M10" s="35" t="s">
        <v>5</v>
      </c>
      <c r="N10" s="35" t="s">
        <v>51</v>
      </c>
      <c r="O10" s="36" t="s">
        <v>23</v>
      </c>
      <c r="P10" s="35" t="s">
        <v>5</v>
      </c>
      <c r="Q10" s="35" t="s">
        <v>51</v>
      </c>
      <c r="R10" s="36" t="s">
        <v>23</v>
      </c>
      <c r="S10" s="36" t="s">
        <v>5</v>
      </c>
      <c r="T10" s="35" t="s">
        <v>51</v>
      </c>
      <c r="U10" s="36" t="s">
        <v>23</v>
      </c>
      <c r="V10" s="36" t="s">
        <v>5</v>
      </c>
      <c r="W10" s="35" t="s">
        <v>51</v>
      </c>
      <c r="X10" s="36" t="s">
        <v>23</v>
      </c>
      <c r="Y10" s="37" t="s">
        <v>5</v>
      </c>
      <c r="Z10" s="38" t="s">
        <v>51</v>
      </c>
      <c r="AA10" s="39" t="s">
        <v>52</v>
      </c>
      <c r="AB10" s="35"/>
      <c r="AC10" s="40" t="s">
        <v>23</v>
      </c>
    </row>
    <row r="11" spans="2:30" ht="27" customHeight="1" x14ac:dyDescent="0.2">
      <c r="B11" s="365" t="s">
        <v>93</v>
      </c>
      <c r="C11" s="366"/>
      <c r="D11" s="367"/>
      <c r="E11" s="168"/>
      <c r="F11" s="41">
        <f>IF(E11=0,0,ROUND(SUM('別紙５-1'!$H31:$H$42)+('別紙５-1'!$H$43/2),1))</f>
        <v>0</v>
      </c>
      <c r="G11" s="43">
        <f>ROUNDDOWN(F11*E11/1000,)</f>
        <v>0</v>
      </c>
      <c r="H11" s="171"/>
      <c r="I11" s="41">
        <f>IF(H11=0,0,ROUND(SUM('別紙５-1'!$H31:$H$43)+('別紙５-1'!$H$44/2),1))</f>
        <v>0</v>
      </c>
      <c r="J11" s="43">
        <f>ROUNDDOWN(I11*H11/1000,)</f>
        <v>0</v>
      </c>
      <c r="K11" s="171"/>
      <c r="L11" s="41">
        <f>IF(K11=0,0,ROUND(SUM('別紙５-1'!$H31:$H$44)+('別紙５-1'!$H$45/2),1))</f>
        <v>0</v>
      </c>
      <c r="M11" s="43">
        <f>ROUNDDOWN(L11*K11/1000,)</f>
        <v>0</v>
      </c>
      <c r="N11" s="171"/>
      <c r="O11" s="41">
        <f>IF(N11=0,0,ROUND(SUM('別紙５-1'!$H31:$H$45)+('別紙５-1'!$H$46/2),1))</f>
        <v>0</v>
      </c>
      <c r="P11" s="43">
        <f>ROUNDDOWN(O11*N11/1000,)</f>
        <v>0</v>
      </c>
      <c r="Q11" s="171"/>
      <c r="R11" s="41">
        <f>IF(Q11=0,0,ROUND(SUM('別紙５-1'!$H31:$H$46)+('別紙５-1'!$H$47/2),1))</f>
        <v>0</v>
      </c>
      <c r="S11" s="111">
        <f>ROUNDDOWN(R11*Q11/1000,)</f>
        <v>0</v>
      </c>
      <c r="T11" s="171"/>
      <c r="U11" s="41">
        <f>IF(T11=0,0,ROUND(SUM('別紙５-1'!$H31:$H$47)+('別紙５-1'!$H$48/2),1))</f>
        <v>0</v>
      </c>
      <c r="V11" s="111">
        <f>ROUNDDOWN(U11*T11/1000,)</f>
        <v>0</v>
      </c>
      <c r="W11" s="171"/>
      <c r="X11" s="41">
        <f>IF(W11=0,0,ROUND(SUM('別紙５-1'!$H31:$H$48)+('別紙５-1'!$H$49/2),1))</f>
        <v>0</v>
      </c>
      <c r="Y11" s="111">
        <f>ROUNDDOWN(X11*W11/1000,)</f>
        <v>0</v>
      </c>
      <c r="Z11" s="42">
        <f>SUM(E11,H11,K11,N11,Q11,T11,W11)</f>
        <v>0</v>
      </c>
      <c r="AA11" s="127">
        <f>SUM(G11,J11,M11,P11,S11,V11,Y11)</f>
        <v>0</v>
      </c>
      <c r="AB11" s="182">
        <f>IF(Z11=0,0,((E11*12.5)+(H11*13.5)+(K11*14.5)+(N11*15.5)+(Q11*16.5)+(T11*17.5)+(W11*18.5))/Z11)</f>
        <v>0</v>
      </c>
      <c r="AC11" s="44" t="str">
        <f>IF(Z11=0,"",ROUND(AA11/Z11*1000/AB11,))</f>
        <v/>
      </c>
      <c r="AD11" s="27"/>
    </row>
    <row r="12" spans="2:30" ht="27" customHeight="1" x14ac:dyDescent="0.15">
      <c r="B12" s="334" t="s">
        <v>88</v>
      </c>
      <c r="C12" s="335"/>
      <c r="D12" s="336"/>
      <c r="E12" s="169"/>
      <c r="F12" s="41">
        <f>IF(E12=0,0,ROUND(SUM('別紙５-1'!$H32:$H$42)+('別紙５-1'!$H$43/2),1))</f>
        <v>0</v>
      </c>
      <c r="G12" s="47">
        <f>ROUNDDOWN(F12*E12/1000,)</f>
        <v>0</v>
      </c>
      <c r="H12" s="172"/>
      <c r="I12" s="41">
        <f>IF(H12=0,0,ROUND(SUM('別紙５-1'!$H32:$H$43)+('別紙５-1'!$H$44/2),1))</f>
        <v>0</v>
      </c>
      <c r="J12" s="43">
        <f t="shared" ref="J12:J24" si="0">ROUNDDOWN(I12*H12/1000,)</f>
        <v>0</v>
      </c>
      <c r="K12" s="172"/>
      <c r="L12" s="41">
        <f>IF(K12=0,0,ROUND(SUM('別紙５-1'!$H32:$H$44)+('別紙５-1'!$H$45/2),1))</f>
        <v>0</v>
      </c>
      <c r="M12" s="43">
        <f t="shared" ref="M12:M25" si="1">ROUNDDOWN(L12*K12/1000,)</f>
        <v>0</v>
      </c>
      <c r="N12" s="172"/>
      <c r="O12" s="41">
        <f>IF(N12=0,0,ROUND(SUM('別紙５-1'!$H32:$H$45)+('別紙５-1'!$H$46/2),1))</f>
        <v>0</v>
      </c>
      <c r="P12" s="43">
        <f t="shared" ref="P12:P26" si="2">ROUNDDOWN(O12*N12/1000,)</f>
        <v>0</v>
      </c>
      <c r="Q12" s="172"/>
      <c r="R12" s="41">
        <f>IF(Q12=0,0,ROUND(SUM('別紙５-1'!$H32:$H$46)+('別紙５-1'!$H$47/2),1))</f>
        <v>0</v>
      </c>
      <c r="S12" s="111">
        <f t="shared" ref="S12:S27" si="3">ROUNDDOWN(R12*Q12/1000,)</f>
        <v>0</v>
      </c>
      <c r="T12" s="172"/>
      <c r="U12" s="41">
        <f>IF(T12=0,0,ROUND(SUM('別紙５-1'!$H32:$H$47)+('別紙５-1'!$H$48/2),1))</f>
        <v>0</v>
      </c>
      <c r="V12" s="111">
        <f t="shared" ref="V12:V28" si="4">ROUNDDOWN(U12*T12/1000,)</f>
        <v>0</v>
      </c>
      <c r="W12" s="172"/>
      <c r="X12" s="41">
        <f>IF(W12=0,0,ROUND(SUM('別紙５-1'!$H32:$H$48)+('別紙５-1'!$H$49/2),1))</f>
        <v>0</v>
      </c>
      <c r="Y12" s="111">
        <f t="shared" ref="Y12:Y29" si="5">ROUNDDOWN(X12*W12/1000,)</f>
        <v>0</v>
      </c>
      <c r="Z12" s="42">
        <f t="shared" ref="Z12:Z28" si="6">SUM(E12,H12,K12,N12,Q12,T12,W12)</f>
        <v>0</v>
      </c>
      <c r="AA12" s="127">
        <f t="shared" ref="AA12:AA28" si="7">SUM(G12,J12,M12,P12,S12,V12,Y12)</f>
        <v>0</v>
      </c>
      <c r="AB12" s="182">
        <f>IF(Z12=0,0,((E12*11.5)+(H12*12.5)+(K12*13.5)+(N12*14.5)+(Q12*15.5)+(T12*16.5)+(W12*17.5))/Z12)</f>
        <v>0</v>
      </c>
      <c r="AC12" s="44" t="str">
        <f t="shared" ref="AC12:AC29" si="8">IF(Z12=0,"",ROUND(AA12/Z12*1000/AB12,))</f>
        <v/>
      </c>
    </row>
    <row r="13" spans="2:30" ht="27" customHeight="1" x14ac:dyDescent="0.15">
      <c r="B13" s="334" t="s">
        <v>89</v>
      </c>
      <c r="C13" s="335"/>
      <c r="D13" s="336"/>
      <c r="E13" s="169"/>
      <c r="F13" s="41">
        <f>IF(E13=0,0,ROUND(SUM('別紙５-1'!$H33:$H$42)+('別紙５-1'!$H$43/2),1))</f>
        <v>0</v>
      </c>
      <c r="G13" s="47">
        <f t="shared" ref="G13:G22" si="9">ROUNDDOWN(F13*E13/1000,)</f>
        <v>0</v>
      </c>
      <c r="H13" s="172"/>
      <c r="I13" s="41">
        <f>IF(H13=0,0,ROUND(SUM('別紙５-1'!$H33:$H$43)+('別紙５-1'!$H$44/2),1))</f>
        <v>0</v>
      </c>
      <c r="J13" s="43">
        <f t="shared" si="0"/>
        <v>0</v>
      </c>
      <c r="K13" s="172"/>
      <c r="L13" s="41">
        <f>IF(K13=0,0,ROUND(SUM('別紙５-1'!$H33:$H$44)+('別紙５-1'!$H$45/2),1))</f>
        <v>0</v>
      </c>
      <c r="M13" s="43">
        <f t="shared" si="1"/>
        <v>0</v>
      </c>
      <c r="N13" s="172"/>
      <c r="O13" s="41">
        <f>IF(N13=0,0,ROUND(SUM('別紙５-1'!$H33:$H$45)+('別紙５-1'!$H$46/2),1))</f>
        <v>0</v>
      </c>
      <c r="P13" s="43">
        <f t="shared" si="2"/>
        <v>0</v>
      </c>
      <c r="Q13" s="172"/>
      <c r="R13" s="41">
        <f>IF(Q13=0,0,ROUND(SUM('別紙５-1'!$H33:$H$46)+('別紙５-1'!$H$47/2),1))</f>
        <v>0</v>
      </c>
      <c r="S13" s="111">
        <f t="shared" si="3"/>
        <v>0</v>
      </c>
      <c r="T13" s="172"/>
      <c r="U13" s="41">
        <f>IF(T13=0,0,ROUND(SUM('別紙５-1'!$H33:$H$47)+('別紙５-1'!$H$48/2),1))</f>
        <v>0</v>
      </c>
      <c r="V13" s="111">
        <f t="shared" si="4"/>
        <v>0</v>
      </c>
      <c r="W13" s="172"/>
      <c r="X13" s="41">
        <f>IF(W13=0,0,ROUND(SUM('別紙５-1'!$H33:$H$48)+('別紙５-1'!$H$49/2),1))</f>
        <v>0</v>
      </c>
      <c r="Y13" s="111">
        <f t="shared" si="5"/>
        <v>0</v>
      </c>
      <c r="Z13" s="42">
        <f t="shared" si="6"/>
        <v>0</v>
      </c>
      <c r="AA13" s="127">
        <f t="shared" si="7"/>
        <v>0</v>
      </c>
      <c r="AB13" s="182">
        <f>IF(Z13=0,0,((E13*10.5)+(H13*11.5)+(K13*12.5)+(N13*13.5)+(Q13*14.5)+(T13*15.5)+(W13*16.5))/Z13)</f>
        <v>0</v>
      </c>
      <c r="AC13" s="44" t="str">
        <f t="shared" si="8"/>
        <v/>
      </c>
    </row>
    <row r="14" spans="2:30" ht="27" customHeight="1" x14ac:dyDescent="0.15">
      <c r="B14" s="334" t="s">
        <v>90</v>
      </c>
      <c r="C14" s="335"/>
      <c r="D14" s="336"/>
      <c r="E14" s="169"/>
      <c r="F14" s="41">
        <f>IF(E14=0,0,ROUND(SUM('別紙５-1'!$H34:$H$42)+('別紙５-1'!$H$43/2),1))</f>
        <v>0</v>
      </c>
      <c r="G14" s="47">
        <f t="shared" si="9"/>
        <v>0</v>
      </c>
      <c r="H14" s="172"/>
      <c r="I14" s="41">
        <f>IF(H14=0,0,ROUND(SUM('別紙５-1'!$H34:$H$43)+('別紙５-1'!$H$44/2),1))</f>
        <v>0</v>
      </c>
      <c r="J14" s="43">
        <f t="shared" si="0"/>
        <v>0</v>
      </c>
      <c r="K14" s="172"/>
      <c r="L14" s="41">
        <f>IF(K14=0,0,ROUND(SUM('別紙５-1'!$H34:$H$44)+('別紙５-1'!$H$45/2),1))</f>
        <v>0</v>
      </c>
      <c r="M14" s="43">
        <f t="shared" si="1"/>
        <v>0</v>
      </c>
      <c r="N14" s="172"/>
      <c r="O14" s="41">
        <f>IF(N14=0,0,ROUND(SUM('別紙５-1'!$H34:$H$45)+('別紙５-1'!$H$46/2),1))</f>
        <v>0</v>
      </c>
      <c r="P14" s="43">
        <f t="shared" si="2"/>
        <v>0</v>
      </c>
      <c r="Q14" s="172"/>
      <c r="R14" s="41">
        <f>IF(Q14=0,0,ROUND(SUM('別紙５-1'!$H34:$H$46)+('別紙５-1'!$H$47/2),1))</f>
        <v>0</v>
      </c>
      <c r="S14" s="111">
        <f t="shared" si="3"/>
        <v>0</v>
      </c>
      <c r="T14" s="172"/>
      <c r="U14" s="41">
        <f>IF(T14=0,0,ROUND(SUM('別紙５-1'!$H34:$H$47)+('別紙５-1'!$H$48/2),1))</f>
        <v>0</v>
      </c>
      <c r="V14" s="111">
        <f t="shared" si="4"/>
        <v>0</v>
      </c>
      <c r="W14" s="172"/>
      <c r="X14" s="41">
        <f>IF(W14=0,0,ROUND(SUM('別紙５-1'!$H34:$H$48)+('別紙５-1'!$H$49/2),1))</f>
        <v>0</v>
      </c>
      <c r="Y14" s="111">
        <f t="shared" si="5"/>
        <v>0</v>
      </c>
      <c r="Z14" s="42">
        <f t="shared" si="6"/>
        <v>0</v>
      </c>
      <c r="AA14" s="127">
        <f t="shared" si="7"/>
        <v>0</v>
      </c>
      <c r="AB14" s="182">
        <f>IF(Z14=0,0,((E14*9.5)+(H14*10.5)+(K14*11.5)+(N14*12.5)+(Q14*13.5)+(T14*14.5)+(W14*15.5))/Z14)</f>
        <v>0</v>
      </c>
      <c r="AC14" s="44" t="str">
        <f t="shared" si="8"/>
        <v/>
      </c>
    </row>
    <row r="15" spans="2:30" ht="27" customHeight="1" x14ac:dyDescent="0.15">
      <c r="B15" s="334" t="s">
        <v>91</v>
      </c>
      <c r="C15" s="335"/>
      <c r="D15" s="336"/>
      <c r="E15" s="169"/>
      <c r="F15" s="41">
        <f>IF(E15=0,0,ROUND(SUM('別紙５-1'!$H35:$H$42)+('別紙５-1'!$H$43/2),1))</f>
        <v>0</v>
      </c>
      <c r="G15" s="47">
        <f t="shared" si="9"/>
        <v>0</v>
      </c>
      <c r="H15" s="172"/>
      <c r="I15" s="41">
        <f>IF(H15=0,0,ROUND(SUM('別紙５-1'!$H35:$H$43)+('別紙５-1'!$H$44/2),1))</f>
        <v>0</v>
      </c>
      <c r="J15" s="43">
        <f t="shared" si="0"/>
        <v>0</v>
      </c>
      <c r="K15" s="172"/>
      <c r="L15" s="41">
        <f>IF(K15=0,0,ROUND(SUM('別紙５-1'!$H35:$H$44)+('別紙５-1'!$H$45/2),1))</f>
        <v>0</v>
      </c>
      <c r="M15" s="43">
        <f t="shared" si="1"/>
        <v>0</v>
      </c>
      <c r="N15" s="172"/>
      <c r="O15" s="41">
        <f>IF(N15=0,0,ROUND(SUM('別紙５-1'!$H35:$H$45)+('別紙５-1'!$H$46/2),1))</f>
        <v>0</v>
      </c>
      <c r="P15" s="43">
        <f t="shared" si="2"/>
        <v>0</v>
      </c>
      <c r="Q15" s="172"/>
      <c r="R15" s="41">
        <f>IF(Q15=0,0,ROUND(SUM('別紙５-1'!$H35:$H$46)+('別紙５-1'!$H$47/2),1))</f>
        <v>0</v>
      </c>
      <c r="S15" s="111">
        <f t="shared" si="3"/>
        <v>0</v>
      </c>
      <c r="T15" s="172"/>
      <c r="U15" s="41">
        <f>IF(T15=0,0,ROUND(SUM('別紙５-1'!$H35:$H$47)+('別紙５-1'!$H$48/2),1))</f>
        <v>0</v>
      </c>
      <c r="V15" s="111">
        <f t="shared" si="4"/>
        <v>0</v>
      </c>
      <c r="W15" s="172"/>
      <c r="X15" s="41">
        <f>IF(W15=0,0,ROUND(SUM('別紙５-1'!$H35:$H$48)+('別紙５-1'!$H$49/2),1))</f>
        <v>0</v>
      </c>
      <c r="Y15" s="111">
        <f t="shared" si="5"/>
        <v>0</v>
      </c>
      <c r="Z15" s="42">
        <f t="shared" si="6"/>
        <v>0</v>
      </c>
      <c r="AA15" s="127">
        <f t="shared" si="7"/>
        <v>0</v>
      </c>
      <c r="AB15" s="182">
        <f>IF(Z15=0,0,((E15*8.5)+(H15*9.5)+(K15*10.5)+(N15*11.5)+(Q15*12.5)+(T15*13.5)+(W15*14.5))/Z15)</f>
        <v>0</v>
      </c>
      <c r="AC15" s="44" t="str">
        <f t="shared" si="8"/>
        <v/>
      </c>
    </row>
    <row r="16" spans="2:30" ht="27" customHeight="1" x14ac:dyDescent="0.15">
      <c r="B16" s="334" t="s">
        <v>10</v>
      </c>
      <c r="C16" s="335"/>
      <c r="D16" s="336"/>
      <c r="E16" s="180"/>
      <c r="F16" s="41">
        <f>IF(E16=0,0,ROUND(SUM('別紙５-1'!$H36:$H$42)+('別紙５-1'!$H$43/2),1))</f>
        <v>0</v>
      </c>
      <c r="G16" s="47">
        <f t="shared" si="9"/>
        <v>0</v>
      </c>
      <c r="H16" s="172"/>
      <c r="I16" s="41">
        <f>IF(H16=0,0,ROUND(SUM('別紙５-1'!$H36:$H$43)+('別紙５-1'!$H$44/2),1))</f>
        <v>0</v>
      </c>
      <c r="J16" s="43">
        <f t="shared" si="0"/>
        <v>0</v>
      </c>
      <c r="K16" s="172"/>
      <c r="L16" s="41">
        <f>IF(K16=0,0,ROUND(SUM('別紙５-1'!$H36:$H$44)+('別紙５-1'!$H$45/2),1))</f>
        <v>0</v>
      </c>
      <c r="M16" s="43">
        <f t="shared" si="1"/>
        <v>0</v>
      </c>
      <c r="N16" s="172"/>
      <c r="O16" s="41">
        <f>IF(N16=0,0,ROUND(SUM('別紙５-1'!$H36:$H$45)+('別紙５-1'!$H$46/2),1))</f>
        <v>0</v>
      </c>
      <c r="P16" s="43">
        <f t="shared" si="2"/>
        <v>0</v>
      </c>
      <c r="Q16" s="172"/>
      <c r="R16" s="41">
        <f>IF(Q16=0,0,ROUND(SUM('別紙５-1'!$H36:$H$46)+('別紙５-1'!$H$47/2),1))</f>
        <v>0</v>
      </c>
      <c r="S16" s="111">
        <f t="shared" si="3"/>
        <v>0</v>
      </c>
      <c r="T16" s="172"/>
      <c r="U16" s="41">
        <f>IF(T16=0,0,ROUND(SUM('別紙５-1'!$H36:$H$47)+('別紙５-1'!$H$48/2),1))</f>
        <v>0</v>
      </c>
      <c r="V16" s="111">
        <f t="shared" si="4"/>
        <v>0</v>
      </c>
      <c r="W16" s="172"/>
      <c r="X16" s="41">
        <f>IF(W16=0,0,ROUND(SUM('別紙５-1'!$H36:$H$48)+('別紙５-1'!$H$49/2),1))</f>
        <v>0</v>
      </c>
      <c r="Y16" s="111">
        <f t="shared" si="5"/>
        <v>0</v>
      </c>
      <c r="Z16" s="42">
        <f t="shared" si="6"/>
        <v>0</v>
      </c>
      <c r="AA16" s="127">
        <f t="shared" si="7"/>
        <v>0</v>
      </c>
      <c r="AB16" s="182">
        <f>IF(Z16=0,0,((E16*7.5)+(H16*8.5)+(K16*9.5)+(N16*10.5)+(Q16*11.5)+(T16*12.5)+(W16*13.5))/Z16)</f>
        <v>0</v>
      </c>
      <c r="AC16" s="44" t="str">
        <f t="shared" si="8"/>
        <v/>
      </c>
    </row>
    <row r="17" spans="2:31" ht="27" customHeight="1" x14ac:dyDescent="0.15">
      <c r="B17" s="334" t="s">
        <v>112</v>
      </c>
      <c r="C17" s="335"/>
      <c r="D17" s="336"/>
      <c r="E17" s="180"/>
      <c r="F17" s="41">
        <f>IF(E17=0,0,ROUND(SUM('別紙５-1'!$H37:$H$42)+('別紙５-1'!$H$43/2),1))</f>
        <v>0</v>
      </c>
      <c r="G17" s="47">
        <f t="shared" si="9"/>
        <v>0</v>
      </c>
      <c r="H17" s="172"/>
      <c r="I17" s="41">
        <f>IF(H17=0,0,ROUND(SUM('別紙５-1'!$H37:$H$43)+('別紙５-1'!$H$44/2),1))</f>
        <v>0</v>
      </c>
      <c r="J17" s="43">
        <f t="shared" si="0"/>
        <v>0</v>
      </c>
      <c r="K17" s="172"/>
      <c r="L17" s="41">
        <f>IF(K17=0,0,ROUND(SUM('別紙５-1'!$H37:$H$44)+('別紙５-1'!$H$45/2),1))</f>
        <v>0</v>
      </c>
      <c r="M17" s="43">
        <f t="shared" si="1"/>
        <v>0</v>
      </c>
      <c r="N17" s="172"/>
      <c r="O17" s="41">
        <f>IF(N17=0,0,ROUND(SUM('別紙５-1'!$H37:$H$45)+('別紙５-1'!$H$46/2),1))</f>
        <v>0</v>
      </c>
      <c r="P17" s="43">
        <f t="shared" si="2"/>
        <v>0</v>
      </c>
      <c r="Q17" s="172"/>
      <c r="R17" s="41">
        <f>IF(Q17=0,0,ROUND(SUM('別紙５-1'!$H37:$H$46)+('別紙５-1'!$H$47/2),1))</f>
        <v>0</v>
      </c>
      <c r="S17" s="111">
        <f t="shared" si="3"/>
        <v>0</v>
      </c>
      <c r="T17" s="172"/>
      <c r="U17" s="41">
        <f>IF(T17=0,0,ROUND(SUM('別紙５-1'!$H37:$H$47)+('別紙５-1'!$H$48/2),1))</f>
        <v>0</v>
      </c>
      <c r="V17" s="111">
        <f t="shared" si="4"/>
        <v>0</v>
      </c>
      <c r="W17" s="172"/>
      <c r="X17" s="41">
        <f>IF(W17=0,0,ROUND(SUM('別紙５-1'!$H37:$H$48)+('別紙５-1'!$H$49/2),1))</f>
        <v>0</v>
      </c>
      <c r="Y17" s="111">
        <f t="shared" si="5"/>
        <v>0</v>
      </c>
      <c r="Z17" s="42">
        <f t="shared" si="6"/>
        <v>0</v>
      </c>
      <c r="AA17" s="127">
        <f t="shared" si="7"/>
        <v>0</v>
      </c>
      <c r="AB17" s="182">
        <f>IF(Z17=0,0,((E17*6.5)+(H17*7.5)+(K17*8.5)+(N17*9.5)+(Q17*10.5)+(T17*11.5)+(W17*12.5))/Z17)</f>
        <v>0</v>
      </c>
      <c r="AC17" s="44" t="str">
        <f t="shared" si="8"/>
        <v/>
      </c>
    </row>
    <row r="18" spans="2:31" ht="27" customHeight="1" x14ac:dyDescent="0.15">
      <c r="B18" s="334" t="s">
        <v>107</v>
      </c>
      <c r="C18" s="335"/>
      <c r="D18" s="336"/>
      <c r="E18" s="180"/>
      <c r="F18" s="41">
        <f>IF(E18=0,0,ROUND(SUM('別紙５-1'!$H38:$H$42)+('別紙５-1'!$H$43/2),1))</f>
        <v>0</v>
      </c>
      <c r="G18" s="47">
        <f t="shared" si="9"/>
        <v>0</v>
      </c>
      <c r="H18" s="172"/>
      <c r="I18" s="41">
        <f>IF(H18=0,0,ROUND(SUM('別紙５-1'!$H38:$H$43)+('別紙５-1'!$H$44/2),1))</f>
        <v>0</v>
      </c>
      <c r="J18" s="43">
        <f t="shared" si="0"/>
        <v>0</v>
      </c>
      <c r="K18" s="172"/>
      <c r="L18" s="41">
        <f>IF(K18=0,0,ROUND(SUM('別紙５-1'!$H38:$H$44)+('別紙５-1'!$H$45/2),1))</f>
        <v>0</v>
      </c>
      <c r="M18" s="43">
        <f t="shared" si="1"/>
        <v>0</v>
      </c>
      <c r="N18" s="172"/>
      <c r="O18" s="41">
        <f>IF(N18=0,0,ROUND(SUM('別紙５-1'!$H38:$H$45)+('別紙５-1'!$H$46/2),1))</f>
        <v>0</v>
      </c>
      <c r="P18" s="43">
        <f t="shared" si="2"/>
        <v>0</v>
      </c>
      <c r="Q18" s="172"/>
      <c r="R18" s="41">
        <f>IF(Q18=0,0,ROUND(SUM('別紙５-1'!$H38:$H$46)+('別紙５-1'!$H$47/2),1))</f>
        <v>0</v>
      </c>
      <c r="S18" s="111">
        <f t="shared" si="3"/>
        <v>0</v>
      </c>
      <c r="T18" s="172"/>
      <c r="U18" s="41">
        <f>IF(T18=0,0,ROUND(SUM('別紙５-1'!$H38:$H$47)+('別紙５-1'!$H$48/2),1))</f>
        <v>0</v>
      </c>
      <c r="V18" s="111">
        <f t="shared" si="4"/>
        <v>0</v>
      </c>
      <c r="W18" s="172"/>
      <c r="X18" s="41">
        <f>IF(W18=0,0,ROUND(SUM('別紙５-1'!$H38:$H$48)+('別紙５-1'!$H$49/2),1))</f>
        <v>0</v>
      </c>
      <c r="Y18" s="111">
        <f t="shared" si="5"/>
        <v>0</v>
      </c>
      <c r="Z18" s="42">
        <f t="shared" si="6"/>
        <v>0</v>
      </c>
      <c r="AA18" s="127">
        <f t="shared" si="7"/>
        <v>0</v>
      </c>
      <c r="AB18" s="182">
        <f>IF(Z18=0,0,((E18*5.5)+(H18*6.5)+(K18*7.5)+(N18*8.5)+(Q18*9.5)+(T18*10.5)+(W18*11.5))/Z18)</f>
        <v>0</v>
      </c>
      <c r="AC18" s="44" t="str">
        <f t="shared" si="8"/>
        <v/>
      </c>
    </row>
    <row r="19" spans="2:31" ht="27" customHeight="1" x14ac:dyDescent="0.15">
      <c r="B19" s="343" t="s">
        <v>48</v>
      </c>
      <c r="C19" s="344"/>
      <c r="D19" s="345"/>
      <c r="E19" s="168"/>
      <c r="F19" s="41">
        <f>IF(E19=0,0,ROUND(SUM('別紙５-1'!$H39:$H$42)+('別紙５-1'!$H$43/2),1))</f>
        <v>0</v>
      </c>
      <c r="G19" s="47">
        <f t="shared" si="9"/>
        <v>0</v>
      </c>
      <c r="H19" s="171"/>
      <c r="I19" s="41">
        <f>IF(H19=0,0,ROUND(SUM('別紙５-1'!$H39:$H$43)+('別紙５-1'!$H$44/2),1))</f>
        <v>0</v>
      </c>
      <c r="J19" s="43">
        <f t="shared" si="0"/>
        <v>0</v>
      </c>
      <c r="K19" s="171"/>
      <c r="L19" s="41">
        <f>IF(K19=0,0,ROUND(SUM('別紙５-1'!$H39:$H$44)+('別紙５-1'!$H$45/2),1))</f>
        <v>0</v>
      </c>
      <c r="M19" s="43">
        <f t="shared" si="1"/>
        <v>0</v>
      </c>
      <c r="N19" s="171"/>
      <c r="O19" s="41">
        <f>IF(N19=0,0,ROUND(SUM('別紙５-1'!$H39:$H$45)+('別紙５-1'!$H$46/2),1))</f>
        <v>0</v>
      </c>
      <c r="P19" s="43">
        <f t="shared" si="2"/>
        <v>0</v>
      </c>
      <c r="Q19" s="171"/>
      <c r="R19" s="41">
        <f>IF(Q19=0,0,ROUND(SUM('別紙５-1'!$H39:$H$46)+('別紙５-1'!$H$47/2),1))</f>
        <v>0</v>
      </c>
      <c r="S19" s="111">
        <f t="shared" si="3"/>
        <v>0</v>
      </c>
      <c r="T19" s="171"/>
      <c r="U19" s="41">
        <f>IF(T19=0,0,ROUND(SUM('別紙５-1'!$H39:$H$47)+('別紙５-1'!$H$48/2),1))</f>
        <v>0</v>
      </c>
      <c r="V19" s="111">
        <f t="shared" si="4"/>
        <v>0</v>
      </c>
      <c r="W19" s="171"/>
      <c r="X19" s="41">
        <f>IF(W19=0,0,ROUND(SUM('別紙５-1'!$H39:$H$48)+('別紙５-1'!$H$49/2),1))</f>
        <v>0</v>
      </c>
      <c r="Y19" s="111">
        <f t="shared" si="5"/>
        <v>0</v>
      </c>
      <c r="Z19" s="42">
        <f t="shared" si="6"/>
        <v>0</v>
      </c>
      <c r="AA19" s="127">
        <f t="shared" si="7"/>
        <v>0</v>
      </c>
      <c r="AB19" s="182">
        <f>IF(Z19=0,0,((E19*4.5)+(H19*5.5)+(K19*6.5)+(N19*7.5)+(Q19*8.5)+(T19*9.5)+(W19*10.5))/Z19)</f>
        <v>0</v>
      </c>
      <c r="AC19" s="44" t="str">
        <f t="shared" si="8"/>
        <v/>
      </c>
    </row>
    <row r="20" spans="2:31" ht="27" customHeight="1" x14ac:dyDescent="0.15">
      <c r="B20" s="334" t="s">
        <v>108</v>
      </c>
      <c r="C20" s="335"/>
      <c r="D20" s="336"/>
      <c r="E20" s="169"/>
      <c r="F20" s="41">
        <f>IF(E20=0,0,ROUND(SUM('別紙５-1'!$H40:$H$42)+('別紙５-1'!$H$43/2),1))</f>
        <v>0</v>
      </c>
      <c r="G20" s="47">
        <f t="shared" si="9"/>
        <v>0</v>
      </c>
      <c r="H20" s="172"/>
      <c r="I20" s="41">
        <f>IF(H20=0,0,ROUND(SUM('別紙５-1'!$H40:$H$43)+('別紙５-1'!$H$44/2),1))</f>
        <v>0</v>
      </c>
      <c r="J20" s="43">
        <f t="shared" si="0"/>
        <v>0</v>
      </c>
      <c r="K20" s="172"/>
      <c r="L20" s="41">
        <f>IF(K20=0,0,ROUND(SUM('別紙５-1'!$H40:$H$44)+('別紙５-1'!$H$45/2),1))</f>
        <v>0</v>
      </c>
      <c r="M20" s="43">
        <f t="shared" si="1"/>
        <v>0</v>
      </c>
      <c r="N20" s="172"/>
      <c r="O20" s="41">
        <f>IF(N20=0,0,ROUND(SUM('別紙５-1'!$H40:$H$45)+('別紙５-1'!$H$46/2),1))</f>
        <v>0</v>
      </c>
      <c r="P20" s="43">
        <f t="shared" si="2"/>
        <v>0</v>
      </c>
      <c r="Q20" s="172"/>
      <c r="R20" s="41">
        <f>IF(Q20=0,0,ROUND(SUM('別紙５-1'!$H40:$H$46)+('別紙５-1'!$H$47/2),1))</f>
        <v>0</v>
      </c>
      <c r="S20" s="111">
        <f t="shared" si="3"/>
        <v>0</v>
      </c>
      <c r="T20" s="172"/>
      <c r="U20" s="41">
        <f>IF(T20=0,0,ROUND(SUM('別紙５-1'!$H40:$H$47)+('別紙５-1'!$H$48/2),1))</f>
        <v>0</v>
      </c>
      <c r="V20" s="111">
        <f t="shared" si="4"/>
        <v>0</v>
      </c>
      <c r="W20" s="172"/>
      <c r="X20" s="41">
        <f>IF(W20=0,0,ROUND(SUM('別紙５-1'!$H40:$H$48)+('別紙５-1'!$H$49/2),1))</f>
        <v>0</v>
      </c>
      <c r="Y20" s="111">
        <f t="shared" si="5"/>
        <v>0</v>
      </c>
      <c r="Z20" s="42">
        <f t="shared" si="6"/>
        <v>0</v>
      </c>
      <c r="AA20" s="127">
        <f t="shared" si="7"/>
        <v>0</v>
      </c>
      <c r="AB20" s="182">
        <f>IF(Z20=0,0,((E20*3.5)+(H20*4.5)+(K20*5.5)+(N20*6.5)+(Q20*7.5)+(T20*8.5)+(W20*9.5))/Z20)</f>
        <v>0</v>
      </c>
      <c r="AC20" s="44" t="str">
        <f t="shared" si="8"/>
        <v/>
      </c>
    </row>
    <row r="21" spans="2:31" ht="27" customHeight="1" x14ac:dyDescent="0.15">
      <c r="B21" s="334" t="s">
        <v>109</v>
      </c>
      <c r="C21" s="335"/>
      <c r="D21" s="336"/>
      <c r="E21" s="169"/>
      <c r="F21" s="41">
        <f>IF(E21=0,0,ROUND(SUM('別紙５-1'!$H41:$H$42)+('別紙５-1'!$H$43/2),1))</f>
        <v>0</v>
      </c>
      <c r="G21" s="47">
        <f t="shared" si="9"/>
        <v>0</v>
      </c>
      <c r="H21" s="172"/>
      <c r="I21" s="41">
        <f>IF(H21=0,0,ROUND(SUM('別紙５-1'!$H41:$H$43)+('別紙５-1'!$H$44/2),1))</f>
        <v>0</v>
      </c>
      <c r="J21" s="43">
        <f t="shared" si="0"/>
        <v>0</v>
      </c>
      <c r="K21" s="172"/>
      <c r="L21" s="41">
        <f>IF(K21=0,0,ROUND(SUM('別紙５-1'!$H41:$H$44)+('別紙５-1'!$H$45/2),1))</f>
        <v>0</v>
      </c>
      <c r="M21" s="43">
        <f t="shared" si="1"/>
        <v>0</v>
      </c>
      <c r="N21" s="172"/>
      <c r="O21" s="41">
        <f>IF(N21=0,0,ROUND(SUM('別紙５-1'!$H41:$H$45)+('別紙５-1'!$H$46/2),1))</f>
        <v>0</v>
      </c>
      <c r="P21" s="43">
        <f t="shared" si="2"/>
        <v>0</v>
      </c>
      <c r="Q21" s="172"/>
      <c r="R21" s="41">
        <f>IF(Q21=0,0,ROUND(SUM('別紙５-1'!$H41:$H$46)+('別紙５-1'!$H$47/2),1))</f>
        <v>0</v>
      </c>
      <c r="S21" s="111">
        <f t="shared" si="3"/>
        <v>0</v>
      </c>
      <c r="T21" s="172"/>
      <c r="U21" s="41">
        <f>IF(T21=0,0,ROUND(SUM('別紙５-1'!$H41:$H$47)+('別紙５-1'!$H$48/2),1))</f>
        <v>0</v>
      </c>
      <c r="V21" s="111">
        <f t="shared" si="4"/>
        <v>0</v>
      </c>
      <c r="W21" s="172"/>
      <c r="X21" s="41">
        <f>IF(W21=0,0,ROUND(SUM('別紙５-1'!$H41:$H$48)+('別紙５-1'!$H$49/2),1))</f>
        <v>0</v>
      </c>
      <c r="Y21" s="111">
        <f t="shared" si="5"/>
        <v>0</v>
      </c>
      <c r="Z21" s="42">
        <f t="shared" si="6"/>
        <v>0</v>
      </c>
      <c r="AA21" s="127">
        <f t="shared" si="7"/>
        <v>0</v>
      </c>
      <c r="AB21" s="182">
        <f>IF(Z21=0,0,((E21*2.5)+(H21*3.5)+(K21*4.5)+(N21*5.5)+(Q21*6.5)+(T21*7.5)+(W21*8.5))/Z21)</f>
        <v>0</v>
      </c>
      <c r="AC21" s="44" t="str">
        <f t="shared" si="8"/>
        <v/>
      </c>
    </row>
    <row r="22" spans="2:31" ht="27" customHeight="1" x14ac:dyDescent="0.15">
      <c r="B22" s="334" t="s">
        <v>110</v>
      </c>
      <c r="C22" s="335"/>
      <c r="D22" s="336"/>
      <c r="E22" s="169"/>
      <c r="F22" s="41">
        <f>IF(E22=0,0,ROUND('別紙５-1'!$H42+('別紙５-1'!$H$43/2),1))</f>
        <v>0</v>
      </c>
      <c r="G22" s="47">
        <f t="shared" si="9"/>
        <v>0</v>
      </c>
      <c r="H22" s="172"/>
      <c r="I22" s="41">
        <f>IF(H22=0,0,ROUND(SUM('別紙５-1'!$H42:$H$43)+('別紙５-1'!$H$44/2),1))</f>
        <v>0</v>
      </c>
      <c r="J22" s="43">
        <f t="shared" si="0"/>
        <v>0</v>
      </c>
      <c r="K22" s="172"/>
      <c r="L22" s="41">
        <f>IF(K22=0,0,ROUND(SUM('別紙５-1'!$H42:$H$44)+('別紙５-1'!$H$45/2),1))</f>
        <v>0</v>
      </c>
      <c r="M22" s="43">
        <f t="shared" si="1"/>
        <v>0</v>
      </c>
      <c r="N22" s="172"/>
      <c r="O22" s="41">
        <f>IF(N22=0,0,ROUND(SUM('別紙５-1'!$H42:$H$45)+('別紙５-1'!$H$46/2),1))</f>
        <v>0</v>
      </c>
      <c r="P22" s="43">
        <f t="shared" si="2"/>
        <v>0</v>
      </c>
      <c r="Q22" s="172"/>
      <c r="R22" s="41">
        <f>IF(Q22=0,0,ROUND(SUM('別紙５-1'!$H42:$H$46)+('別紙５-1'!$H$47/2),1))</f>
        <v>0</v>
      </c>
      <c r="S22" s="111">
        <f t="shared" si="3"/>
        <v>0</v>
      </c>
      <c r="T22" s="172"/>
      <c r="U22" s="41">
        <f>IF(T22=0,0,ROUND(SUM('別紙５-1'!$H42:$H$47)+('別紙５-1'!$H$48/2),1))</f>
        <v>0</v>
      </c>
      <c r="V22" s="111">
        <f t="shared" si="4"/>
        <v>0</v>
      </c>
      <c r="W22" s="172"/>
      <c r="X22" s="41">
        <f>IF(W22=0,0,ROUND(SUM('別紙５-1'!$H42:$H$48)+('別紙５-1'!$H$49/2),1))</f>
        <v>0</v>
      </c>
      <c r="Y22" s="111">
        <f t="shared" si="5"/>
        <v>0</v>
      </c>
      <c r="Z22" s="42">
        <f t="shared" si="6"/>
        <v>0</v>
      </c>
      <c r="AA22" s="127">
        <f t="shared" si="7"/>
        <v>0</v>
      </c>
      <c r="AB22" s="182">
        <f>IF(Z22=0,0,((E22*1.5)+(H22*2.5)+(K22*3.5)+(N22*4.5)+(Q22*5.5)+(T22*6.5)+(W22*7.5))/Z22)</f>
        <v>0</v>
      </c>
      <c r="AC22" s="44" t="str">
        <f t="shared" si="8"/>
        <v/>
      </c>
    </row>
    <row r="23" spans="2:31" ht="27" customHeight="1" x14ac:dyDescent="0.15">
      <c r="B23" s="334" t="s">
        <v>111</v>
      </c>
      <c r="C23" s="335"/>
      <c r="D23" s="336"/>
      <c r="E23" s="180"/>
      <c r="F23" s="41">
        <f>IF(E23=0,0,ROUND('別紙５-1'!$H$43/2,1))</f>
        <v>0</v>
      </c>
      <c r="G23" s="47">
        <f>ROUNDDOWN(F23*E23/1000,)</f>
        <v>0</v>
      </c>
      <c r="H23" s="172"/>
      <c r="I23" s="41">
        <f>IF(H23=0,0,ROUND('別紙５-1'!$H43+('別紙５-1'!$H$44/2),1))</f>
        <v>0</v>
      </c>
      <c r="J23" s="43">
        <f t="shared" si="0"/>
        <v>0</v>
      </c>
      <c r="K23" s="172"/>
      <c r="L23" s="41">
        <f>IF(K23=0,0,ROUND(SUM('別紙５-1'!$H43:$H$44)+('別紙５-1'!$H$45/2),1))</f>
        <v>0</v>
      </c>
      <c r="M23" s="43">
        <f t="shared" si="1"/>
        <v>0</v>
      </c>
      <c r="N23" s="172"/>
      <c r="O23" s="41">
        <f>IF(N23=0,0,ROUND(SUM('別紙５-1'!$H43:$H$45)+('別紙５-1'!$H$46/2),1))</f>
        <v>0</v>
      </c>
      <c r="P23" s="43">
        <f t="shared" si="2"/>
        <v>0</v>
      </c>
      <c r="Q23" s="172"/>
      <c r="R23" s="41">
        <f>IF(Q23=0,0,ROUND(SUM('別紙５-1'!$H43:$H$46)+('別紙５-1'!$H$47/2),1))</f>
        <v>0</v>
      </c>
      <c r="S23" s="111">
        <f t="shared" si="3"/>
        <v>0</v>
      </c>
      <c r="T23" s="172"/>
      <c r="U23" s="41">
        <f>IF(T23=0,0,ROUND(SUM('別紙５-1'!$H43:$H$47)+('別紙５-1'!$H$48/2),1))</f>
        <v>0</v>
      </c>
      <c r="V23" s="111">
        <f t="shared" si="4"/>
        <v>0</v>
      </c>
      <c r="W23" s="172"/>
      <c r="X23" s="41">
        <f>IF(W23=0,0,ROUND(SUM('別紙５-1'!$H43:$H$48)+('別紙５-1'!$H$49/2),1))</f>
        <v>0</v>
      </c>
      <c r="Y23" s="111">
        <f t="shared" si="5"/>
        <v>0</v>
      </c>
      <c r="Z23" s="42">
        <f t="shared" si="6"/>
        <v>0</v>
      </c>
      <c r="AA23" s="127">
        <f>SUM(G23,J23,M23,P23,S23,V23,Y23)</f>
        <v>0</v>
      </c>
      <c r="AB23" s="182">
        <f>IF(Z23=0,0,((E23*0.5)+(H23*1.5)+(K23*2.5)+(N23*3.5)+(Q23*4.5)+(T23*5.5)+(W23*6.5))/Z23)</f>
        <v>0</v>
      </c>
      <c r="AC23" s="44" t="str">
        <f t="shared" si="8"/>
        <v/>
      </c>
    </row>
    <row r="24" spans="2:31" ht="27" customHeight="1" x14ac:dyDescent="0.15">
      <c r="B24" s="334" t="s">
        <v>20</v>
      </c>
      <c r="C24" s="335"/>
      <c r="D24" s="336"/>
      <c r="E24" s="46"/>
      <c r="F24" s="45"/>
      <c r="G24" s="47"/>
      <c r="H24" s="172"/>
      <c r="I24" s="41">
        <f>IF(H24=0,0,ROUND('別紙５-1'!$H$44/2,1))</f>
        <v>0</v>
      </c>
      <c r="J24" s="43">
        <f t="shared" si="0"/>
        <v>0</v>
      </c>
      <c r="K24" s="172"/>
      <c r="L24" s="41">
        <f>IF(K24=0,0,ROUND('別紙５-1'!$H44+('別紙５-1'!$H$45/2),1))</f>
        <v>0</v>
      </c>
      <c r="M24" s="43">
        <f t="shared" si="1"/>
        <v>0</v>
      </c>
      <c r="N24" s="172"/>
      <c r="O24" s="41">
        <f>IF(N24=0,0,ROUND(SUM('別紙５-1'!$H44:$H$45)+('別紙５-1'!$H$46/2),1))</f>
        <v>0</v>
      </c>
      <c r="P24" s="43">
        <f t="shared" si="2"/>
        <v>0</v>
      </c>
      <c r="Q24" s="172"/>
      <c r="R24" s="41">
        <f>IF(Q24=0,0,ROUND(SUM('別紙５-1'!$H44:$H$46)+('別紙５-1'!$H$47/2),1))</f>
        <v>0</v>
      </c>
      <c r="S24" s="111">
        <f t="shared" si="3"/>
        <v>0</v>
      </c>
      <c r="T24" s="172"/>
      <c r="U24" s="41">
        <f>IF(T24=0,0,ROUND(SUM('別紙５-1'!$H44:$H$47)+('別紙５-1'!$H$48/2),1))</f>
        <v>0</v>
      </c>
      <c r="V24" s="111">
        <f t="shared" si="4"/>
        <v>0</v>
      </c>
      <c r="W24" s="172"/>
      <c r="X24" s="41">
        <f>IF(W24=0,0,ROUND(SUM('別紙５-1'!$H44:$H$48)+('別紙５-1'!$H$49/2),1))</f>
        <v>0</v>
      </c>
      <c r="Y24" s="111">
        <f t="shared" si="5"/>
        <v>0</v>
      </c>
      <c r="Z24" s="42">
        <f t="shared" si="6"/>
        <v>0</v>
      </c>
      <c r="AA24" s="127">
        <f t="shared" si="7"/>
        <v>0</v>
      </c>
      <c r="AB24" s="182">
        <f>IF(Z24=0,0,((H24*0.5)+(K24*1.5)+(N24*2.5)+(Q24*3.5)+(T24*4.5)+(W24*5.5))/Z24)</f>
        <v>0</v>
      </c>
      <c r="AC24" s="44" t="str">
        <f t="shared" si="8"/>
        <v/>
      </c>
    </row>
    <row r="25" spans="2:31" ht="27" customHeight="1" x14ac:dyDescent="0.15">
      <c r="B25" s="343" t="s">
        <v>89</v>
      </c>
      <c r="C25" s="344"/>
      <c r="D25" s="345"/>
      <c r="E25" s="112"/>
      <c r="F25" s="41"/>
      <c r="G25" s="47"/>
      <c r="H25" s="43"/>
      <c r="I25" s="41"/>
      <c r="J25" s="43">
        <f>ROUNDDOWN(I25*H25/1000,)</f>
        <v>0</v>
      </c>
      <c r="K25" s="171"/>
      <c r="L25" s="41">
        <f>IF(K25=0,0,ROUND('別紙５-1'!$H$45/2,1))</f>
        <v>0</v>
      </c>
      <c r="M25" s="43">
        <f t="shared" si="1"/>
        <v>0</v>
      </c>
      <c r="N25" s="171"/>
      <c r="O25" s="41">
        <f>IF(N25=0,0,ROUND('別紙５-1'!$H45+('別紙５-1'!$H$46/2),1))</f>
        <v>0</v>
      </c>
      <c r="P25" s="43">
        <f t="shared" si="2"/>
        <v>0</v>
      </c>
      <c r="Q25" s="171"/>
      <c r="R25" s="41">
        <f>IF(Q25=0,0,ROUND(SUM('別紙５-1'!$H45:$H$46)+('別紙５-1'!$H$47/2),1))</f>
        <v>0</v>
      </c>
      <c r="S25" s="111">
        <f t="shared" si="3"/>
        <v>0</v>
      </c>
      <c r="T25" s="171"/>
      <c r="U25" s="41">
        <f>IF(T25=0,0,ROUND(SUM('別紙５-1'!$H45:$H$47)+('別紙５-1'!$H$48/2),1))</f>
        <v>0</v>
      </c>
      <c r="V25" s="111">
        <f t="shared" si="4"/>
        <v>0</v>
      </c>
      <c r="W25" s="171"/>
      <c r="X25" s="41">
        <f>IF(W25=0,0,ROUND(SUM('別紙５-1'!$H45:$H$48)+('別紙５-1'!$H$49/2),1))</f>
        <v>0</v>
      </c>
      <c r="Y25" s="111">
        <f t="shared" si="5"/>
        <v>0</v>
      </c>
      <c r="Z25" s="42">
        <f t="shared" si="6"/>
        <v>0</v>
      </c>
      <c r="AA25" s="127">
        <f t="shared" si="7"/>
        <v>0</v>
      </c>
      <c r="AB25" s="182">
        <f>IF(Z25=0,0,((K25*0.5)+(N25*1.5)+(Q25*2.5)+(T25*3.5)+(W25*4.5))/Z25)</f>
        <v>0</v>
      </c>
      <c r="AC25" s="44" t="str">
        <f t="shared" si="8"/>
        <v/>
      </c>
    </row>
    <row r="26" spans="2:31" ht="27" customHeight="1" x14ac:dyDescent="0.15">
      <c r="B26" s="334" t="s">
        <v>90</v>
      </c>
      <c r="C26" s="335"/>
      <c r="D26" s="336"/>
      <c r="E26" s="109"/>
      <c r="F26" s="45"/>
      <c r="G26" s="47"/>
      <c r="H26" s="47"/>
      <c r="I26" s="45"/>
      <c r="J26" s="47">
        <f>ROUNDDOWN(I26*H26/1000,)</f>
        <v>0</v>
      </c>
      <c r="K26" s="47"/>
      <c r="L26" s="45"/>
      <c r="M26" s="47">
        <f>ROUNDDOWN(L26*K26/1000,)</f>
        <v>0</v>
      </c>
      <c r="N26" s="172"/>
      <c r="O26" s="41">
        <f>IF(N26=0,0,ROUND('別紙５-1'!$H$46/2,1))</f>
        <v>0</v>
      </c>
      <c r="P26" s="43">
        <f t="shared" si="2"/>
        <v>0</v>
      </c>
      <c r="Q26" s="172"/>
      <c r="R26" s="41">
        <f>IF(Q26=0,0,ROUND('別紙５-1'!$H46+('別紙５-1'!$H$47/2),1))</f>
        <v>0</v>
      </c>
      <c r="S26" s="111">
        <f t="shared" si="3"/>
        <v>0</v>
      </c>
      <c r="T26" s="172"/>
      <c r="U26" s="41">
        <f>IF(T26=0,0,ROUND(SUM('別紙５-1'!$H46:$H$47)+('別紙５-1'!$H$48/2),1))</f>
        <v>0</v>
      </c>
      <c r="V26" s="111">
        <f t="shared" si="4"/>
        <v>0</v>
      </c>
      <c r="W26" s="172"/>
      <c r="X26" s="41">
        <f>IF(W26=0,0,ROUND(SUM('別紙５-1'!$H46:$H$48)+('別紙５-1'!$H$49/2),1))</f>
        <v>0</v>
      </c>
      <c r="Y26" s="111">
        <f t="shared" si="5"/>
        <v>0</v>
      </c>
      <c r="Z26" s="42">
        <f t="shared" si="6"/>
        <v>0</v>
      </c>
      <c r="AA26" s="127">
        <f t="shared" si="7"/>
        <v>0</v>
      </c>
      <c r="AB26" s="182">
        <f>IF(Z26=0,0,((N26*0.5)+(Q26*1.5)+(T26*2.5)+(W26*3.5))/Z26)</f>
        <v>0</v>
      </c>
      <c r="AC26" s="44" t="str">
        <f t="shared" si="8"/>
        <v/>
      </c>
    </row>
    <row r="27" spans="2:31" ht="27" customHeight="1" x14ac:dyDescent="0.15">
      <c r="B27" s="334" t="s">
        <v>91</v>
      </c>
      <c r="C27" s="335"/>
      <c r="D27" s="336"/>
      <c r="E27" s="109"/>
      <c r="F27" s="45"/>
      <c r="G27" s="47"/>
      <c r="H27" s="47"/>
      <c r="I27" s="45"/>
      <c r="J27" s="47">
        <f>ROUNDDOWN(I27*H27/1000,)</f>
        <v>0</v>
      </c>
      <c r="K27" s="47"/>
      <c r="L27" s="45"/>
      <c r="M27" s="47">
        <f>ROUNDDOWN(L27*K27/1000,)</f>
        <v>0</v>
      </c>
      <c r="N27" s="47"/>
      <c r="O27" s="45"/>
      <c r="P27" s="47">
        <f>ROUNDDOWN(O27*N27/1000,)</f>
        <v>0</v>
      </c>
      <c r="Q27" s="172"/>
      <c r="R27" s="41">
        <f>IF(Q27=0,0,ROUND('別紙５-1'!$H$47/2,1))</f>
        <v>0</v>
      </c>
      <c r="S27" s="111">
        <f t="shared" si="3"/>
        <v>0</v>
      </c>
      <c r="T27" s="172"/>
      <c r="U27" s="41">
        <f>IF(T27=0,0,ROUND('別紙５-1'!$H47+('別紙５-1'!$H$48/2),1))</f>
        <v>0</v>
      </c>
      <c r="V27" s="111">
        <f t="shared" si="4"/>
        <v>0</v>
      </c>
      <c r="W27" s="172"/>
      <c r="X27" s="41">
        <f>IF(W27=0,0,ROUND(SUM('別紙５-1'!$H47:$H$48)+('別紙５-1'!$H$49/2),1))</f>
        <v>0</v>
      </c>
      <c r="Y27" s="111">
        <f t="shared" si="5"/>
        <v>0</v>
      </c>
      <c r="Z27" s="42">
        <f t="shared" si="6"/>
        <v>0</v>
      </c>
      <c r="AA27" s="127">
        <f>SUM(G27,J27,M27,P27,S27,V27,Y27)</f>
        <v>0</v>
      </c>
      <c r="AB27" s="182">
        <f>IF(Z27=0,0,((Q27*0.5)+(T27*1.5)+(W27*2.5))/Z27)</f>
        <v>0</v>
      </c>
      <c r="AC27" s="44" t="str">
        <f t="shared" si="8"/>
        <v/>
      </c>
    </row>
    <row r="28" spans="2:31" ht="27" customHeight="1" x14ac:dyDescent="0.15">
      <c r="B28" s="334" t="s">
        <v>10</v>
      </c>
      <c r="C28" s="335"/>
      <c r="D28" s="336"/>
      <c r="E28" s="46"/>
      <c r="F28" s="45"/>
      <c r="G28" s="47"/>
      <c r="H28" s="47"/>
      <c r="I28" s="45"/>
      <c r="J28" s="47"/>
      <c r="K28" s="47"/>
      <c r="L28" s="45"/>
      <c r="M28" s="47"/>
      <c r="N28" s="47"/>
      <c r="O28" s="45"/>
      <c r="P28" s="47"/>
      <c r="Q28" s="47"/>
      <c r="R28" s="45"/>
      <c r="S28" s="108"/>
      <c r="T28" s="172"/>
      <c r="U28" s="41">
        <f>IF(T28=0,0,ROUND('別紙５-1'!$H$48/2,1))</f>
        <v>0</v>
      </c>
      <c r="V28" s="111">
        <f t="shared" si="4"/>
        <v>0</v>
      </c>
      <c r="W28" s="172"/>
      <c r="X28" s="41">
        <f>IF(W28=0,0,ROUND('別紙５-1'!$H48+('別紙５-1'!$H$49/2),1))</f>
        <v>0</v>
      </c>
      <c r="Y28" s="111">
        <f t="shared" si="5"/>
        <v>0</v>
      </c>
      <c r="Z28" s="42">
        <f t="shared" si="6"/>
        <v>0</v>
      </c>
      <c r="AA28" s="127">
        <f t="shared" si="7"/>
        <v>0</v>
      </c>
      <c r="AB28" s="182">
        <f>IF(Z28=0,0,((T28*0.5)+(W28*1.5))/Z28)</f>
        <v>0</v>
      </c>
      <c r="AC28" s="44" t="str">
        <f t="shared" si="8"/>
        <v/>
      </c>
    </row>
    <row r="29" spans="2:31" ht="27" customHeight="1" thickBot="1" x14ac:dyDescent="0.2">
      <c r="B29" s="354" t="s">
        <v>112</v>
      </c>
      <c r="C29" s="355"/>
      <c r="D29" s="356"/>
      <c r="E29" s="50"/>
      <c r="F29" s="49"/>
      <c r="G29" s="51"/>
      <c r="H29" s="51"/>
      <c r="I29" s="49"/>
      <c r="J29" s="51"/>
      <c r="K29" s="51"/>
      <c r="L29" s="49"/>
      <c r="M29" s="51"/>
      <c r="N29" s="51"/>
      <c r="O29" s="49"/>
      <c r="P29" s="51"/>
      <c r="Q29" s="51"/>
      <c r="R29" s="49"/>
      <c r="S29" s="106"/>
      <c r="T29" s="51"/>
      <c r="U29" s="49"/>
      <c r="V29" s="106">
        <f t="shared" ref="V29" si="10">ROUNDDOWN(U29*T29/1000,)</f>
        <v>0</v>
      </c>
      <c r="W29" s="173"/>
      <c r="X29" s="49">
        <f>IF(W29=0,0,ROUND('別紙５-1'!$H$49/2,1))</f>
        <v>0</v>
      </c>
      <c r="Y29" s="130">
        <f t="shared" si="5"/>
        <v>0</v>
      </c>
      <c r="Z29" s="50">
        <f>SUM(E29,H29,K29,N29,Q29,T29,W29)</f>
        <v>0</v>
      </c>
      <c r="AA29" s="127">
        <f>SUM(G29,J29,M29,P29,S29,V29,Y29)</f>
        <v>0</v>
      </c>
      <c r="AB29" s="183">
        <f>IF(Z29=0,0,0.5)</f>
        <v>0</v>
      </c>
      <c r="AC29" s="44" t="str">
        <f t="shared" si="8"/>
        <v/>
      </c>
    </row>
    <row r="30" spans="2:31" ht="30" customHeight="1" thickTop="1" thickBot="1" x14ac:dyDescent="0.2">
      <c r="B30" s="329" t="s">
        <v>163</v>
      </c>
      <c r="C30" s="330"/>
      <c r="D30" s="331"/>
      <c r="E30" s="52">
        <f>SUM(E11:E29)</f>
        <v>0</v>
      </c>
      <c r="F30" s="104"/>
      <c r="G30" s="53">
        <f>SUM(G11:G29)</f>
        <v>0</v>
      </c>
      <c r="H30" s="53">
        <f>SUM(H11:H29)</f>
        <v>0</v>
      </c>
      <c r="I30" s="54"/>
      <c r="J30" s="53">
        <f>SUM(J11:J29)</f>
        <v>0</v>
      </c>
      <c r="K30" s="53">
        <f>SUM(K11:K29)</f>
        <v>0</v>
      </c>
      <c r="L30" s="54"/>
      <c r="M30" s="53">
        <f>SUM(M11:M29)</f>
        <v>0</v>
      </c>
      <c r="N30" s="53">
        <f>SUM(N11:N29)</f>
        <v>0</v>
      </c>
      <c r="O30" s="54"/>
      <c r="P30" s="53">
        <f>SUM(P11:P29)</f>
        <v>0</v>
      </c>
      <c r="Q30" s="53">
        <f>SUM(Q11:Q29)</f>
        <v>0</v>
      </c>
      <c r="R30" s="104"/>
      <c r="S30" s="55">
        <f>SUM(S11:S29)</f>
        <v>0</v>
      </c>
      <c r="T30" s="53">
        <f>SUM(T11:T29)</f>
        <v>0</v>
      </c>
      <c r="U30" s="104"/>
      <c r="V30" s="55">
        <f>SUM(V11:V29)</f>
        <v>0</v>
      </c>
      <c r="W30" s="53">
        <f>SUM(W11:W29)</f>
        <v>0</v>
      </c>
      <c r="X30" s="104"/>
      <c r="Y30" s="55">
        <f>SUM(Y11:Y29)</f>
        <v>0</v>
      </c>
      <c r="Z30" s="56">
        <f>SUM(Z11:Z29)</f>
        <v>0</v>
      </c>
      <c r="AA30" s="128">
        <f>SUM(AA11:AA29)</f>
        <v>0</v>
      </c>
      <c r="AB30" s="184" t="e">
        <f>ROUND(((AB11*Z11)+(AB12*Z12)+(AB13*Z13)+(AB14*Z14)+(AB15*Z15)+(AB16*Z16)+(AB17*Z17)+(AB18*Z18)+(AB19*Z19)+(AB20*Z20)+(AB21*Z21)+(AB22*Z22)+(AB23*Z23)+(AB24*Z24)+(AB25*Z25)+(AB26*Z26)+(AB27*Z27)+(AB28*Z28)+(AB29*Z29))/Z30,2)</f>
        <v>#DIV/0!</v>
      </c>
      <c r="AC30" s="57" t="e">
        <f>ROUND(AA30/Z30*1000/AB30,)</f>
        <v>#DIV/0!</v>
      </c>
      <c r="AE30" s="30"/>
    </row>
    <row r="31" spans="2:31" ht="14.25" customHeight="1" x14ac:dyDescent="0.15">
      <c r="B31" s="100"/>
      <c r="C31" s="100"/>
      <c r="D31" s="100"/>
      <c r="E31" s="99"/>
      <c r="F31" s="98"/>
      <c r="G31" s="99"/>
      <c r="H31" s="99"/>
      <c r="I31" s="102"/>
      <c r="J31" s="99"/>
      <c r="K31" s="99"/>
      <c r="L31" s="102"/>
      <c r="M31" s="99"/>
      <c r="N31" s="99"/>
      <c r="O31" s="102"/>
      <c r="P31" s="99"/>
      <c r="Q31" s="99"/>
      <c r="R31" s="98"/>
      <c r="S31" s="99"/>
      <c r="T31" s="99"/>
      <c r="U31" s="99"/>
      <c r="V31" s="99"/>
      <c r="W31" s="99"/>
      <c r="X31" s="99"/>
      <c r="Y31" s="99"/>
      <c r="Z31" s="99"/>
      <c r="AA31" s="99"/>
      <c r="AB31" s="99"/>
      <c r="AC31" s="99"/>
      <c r="AE31" s="30"/>
    </row>
    <row r="32" spans="2:31" ht="22.5" customHeight="1" x14ac:dyDescent="0.15">
      <c r="B32" s="154" t="s">
        <v>25</v>
      </c>
      <c r="C32" s="303" t="s">
        <v>173</v>
      </c>
      <c r="D32" s="303"/>
      <c r="E32" s="303"/>
      <c r="F32" s="303"/>
      <c r="G32" s="303"/>
      <c r="H32" s="303"/>
      <c r="I32" s="303"/>
      <c r="J32" s="303"/>
      <c r="K32" s="303"/>
      <c r="L32" s="303"/>
      <c r="M32" s="303"/>
      <c r="N32" s="303"/>
      <c r="O32" s="303"/>
      <c r="P32" s="303"/>
      <c r="Q32" s="303"/>
      <c r="R32" s="303"/>
      <c r="S32" s="303"/>
      <c r="T32" s="303"/>
      <c r="U32" s="303"/>
      <c r="V32" s="303"/>
      <c r="W32" s="303"/>
      <c r="X32" s="303"/>
    </row>
    <row r="33" spans="2:34" ht="22.5" customHeight="1" x14ac:dyDescent="0.15">
      <c r="B33" s="154" t="s">
        <v>27</v>
      </c>
      <c r="C33" s="303" t="s">
        <v>165</v>
      </c>
      <c r="D33" s="303"/>
      <c r="E33" s="303"/>
      <c r="F33" s="303"/>
      <c r="G33" s="303"/>
      <c r="H33" s="303"/>
      <c r="I33" s="303"/>
      <c r="J33" s="303"/>
      <c r="K33" s="303"/>
      <c r="L33" s="303"/>
      <c r="M33" s="303"/>
      <c r="N33" s="303"/>
      <c r="O33" s="303"/>
      <c r="P33" s="303"/>
      <c r="Q33" s="303"/>
      <c r="R33" s="303"/>
      <c r="S33" s="303"/>
      <c r="T33" s="303"/>
      <c r="U33" s="303"/>
      <c r="V33" s="303"/>
      <c r="W33" s="303"/>
      <c r="X33" s="303"/>
    </row>
    <row r="34" spans="2:34" ht="22.5" customHeight="1" x14ac:dyDescent="0.15">
      <c r="B34" s="154" t="s">
        <v>59</v>
      </c>
      <c r="C34" s="303" t="s">
        <v>166</v>
      </c>
      <c r="D34" s="303"/>
      <c r="E34" s="303"/>
      <c r="F34" s="303"/>
      <c r="G34" s="303"/>
      <c r="H34" s="303"/>
      <c r="I34" s="303"/>
      <c r="J34" s="303"/>
      <c r="K34" s="303"/>
      <c r="L34" s="303"/>
      <c r="M34" s="303"/>
      <c r="N34" s="303"/>
      <c r="O34" s="303"/>
      <c r="P34" s="303"/>
      <c r="Q34" s="303"/>
      <c r="R34" s="303"/>
      <c r="S34" s="303"/>
      <c r="T34" s="303"/>
      <c r="U34" s="303"/>
      <c r="V34" s="303"/>
      <c r="W34" s="303"/>
      <c r="X34" s="303"/>
    </row>
    <row r="35" spans="2:34" ht="22.5" customHeight="1" x14ac:dyDescent="0.15">
      <c r="B35" s="154" t="s">
        <v>75</v>
      </c>
      <c r="C35" s="303" t="s">
        <v>84</v>
      </c>
      <c r="D35" s="303"/>
      <c r="E35" s="303"/>
      <c r="F35" s="303"/>
      <c r="G35" s="303"/>
      <c r="H35" s="303"/>
      <c r="I35" s="303"/>
      <c r="J35" s="303"/>
      <c r="K35" s="303"/>
      <c r="L35" s="303"/>
      <c r="M35" s="303"/>
      <c r="N35" s="303"/>
      <c r="O35" s="303"/>
      <c r="P35" s="303"/>
      <c r="Q35" s="303"/>
      <c r="R35" s="303"/>
      <c r="S35" s="303"/>
      <c r="T35" s="303"/>
      <c r="U35" s="303"/>
      <c r="V35" s="303"/>
      <c r="W35" s="303"/>
      <c r="X35" s="303"/>
    </row>
    <row r="36" spans="2:34" ht="23.25" customHeight="1" x14ac:dyDescent="0.15"/>
    <row r="37" spans="2:34" ht="24" x14ac:dyDescent="0.15">
      <c r="B37" s="125" t="s">
        <v>64</v>
      </c>
      <c r="C37" s="116"/>
      <c r="D37" s="116"/>
      <c r="E37" s="1"/>
      <c r="F37" s="1"/>
      <c r="G37" s="1"/>
      <c r="H37" s="1"/>
      <c r="I37" s="1"/>
      <c r="J37" s="1"/>
      <c r="K37" s="1"/>
      <c r="L37" s="1"/>
      <c r="M37" s="1"/>
      <c r="N37" s="1"/>
      <c r="O37" s="1"/>
      <c r="P37" s="1"/>
      <c r="Q37" s="1"/>
      <c r="R37" s="1"/>
      <c r="S37" s="1"/>
      <c r="T37" s="1"/>
      <c r="U37" s="1"/>
      <c r="V37" s="1"/>
      <c r="W37" s="1"/>
      <c r="X37" s="1"/>
      <c r="AH37" s="27"/>
    </row>
    <row r="38" spans="2:34" ht="12.75" customHeight="1" thickBot="1" x14ac:dyDescent="0.2">
      <c r="B38" s="3"/>
      <c r="C38" s="116"/>
      <c r="D38" s="116"/>
      <c r="E38" s="1"/>
      <c r="F38" s="1"/>
      <c r="G38" s="1"/>
      <c r="H38" s="1"/>
      <c r="I38" s="1"/>
      <c r="J38" s="1"/>
      <c r="K38" s="1"/>
      <c r="L38" s="1"/>
      <c r="M38" s="1"/>
      <c r="N38" s="1"/>
      <c r="O38" s="1"/>
      <c r="P38" s="1"/>
      <c r="Q38" s="1"/>
      <c r="R38" s="1"/>
      <c r="S38" s="1"/>
      <c r="T38" s="1"/>
      <c r="U38" s="1"/>
      <c r="V38" s="1"/>
      <c r="W38" s="1"/>
      <c r="X38" s="1"/>
      <c r="AH38" s="27"/>
    </row>
    <row r="39" spans="2:34" ht="27" customHeight="1" x14ac:dyDescent="0.15">
      <c r="B39" s="284"/>
      <c r="C39" s="285"/>
      <c r="D39" s="286"/>
      <c r="E39" s="349" t="s">
        <v>42</v>
      </c>
      <c r="F39" s="350"/>
      <c r="G39" s="351"/>
      <c r="H39" s="357" t="s">
        <v>41</v>
      </c>
      <c r="I39" s="358"/>
      <c r="J39" s="358"/>
      <c r="K39" s="358"/>
      <c r="L39" s="358"/>
      <c r="M39" s="358"/>
      <c r="N39" s="358"/>
      <c r="O39" s="358"/>
      <c r="P39" s="358"/>
      <c r="Q39" s="358"/>
      <c r="R39" s="358"/>
      <c r="S39" s="349" t="s">
        <v>40</v>
      </c>
      <c r="T39" s="351"/>
    </row>
    <row r="40" spans="2:34" ht="27" customHeight="1" thickBot="1" x14ac:dyDescent="0.2">
      <c r="B40" s="287"/>
      <c r="C40" s="288"/>
      <c r="D40" s="289"/>
      <c r="E40" s="352" t="s">
        <v>87</v>
      </c>
      <c r="F40" s="347"/>
      <c r="G40" s="353"/>
      <c r="H40" s="352" t="s">
        <v>39</v>
      </c>
      <c r="I40" s="347"/>
      <c r="J40" s="348"/>
      <c r="K40" s="346" t="s">
        <v>38</v>
      </c>
      <c r="L40" s="347"/>
      <c r="M40" s="348"/>
      <c r="N40" s="346" t="s">
        <v>37</v>
      </c>
      <c r="O40" s="347"/>
      <c r="P40" s="348"/>
      <c r="Q40" s="346" t="s">
        <v>36</v>
      </c>
      <c r="R40" s="347"/>
      <c r="S40" s="368"/>
      <c r="T40" s="369"/>
    </row>
    <row r="41" spans="2:34" ht="27" customHeight="1" x14ac:dyDescent="0.15">
      <c r="B41" s="287"/>
      <c r="C41" s="288"/>
      <c r="D41" s="289"/>
      <c r="E41" s="146" t="s">
        <v>30</v>
      </c>
      <c r="F41" s="58" t="s">
        <v>29</v>
      </c>
      <c r="G41" s="58" t="s">
        <v>35</v>
      </c>
      <c r="H41" s="86" t="s">
        <v>30</v>
      </c>
      <c r="I41" s="114" t="s">
        <v>29</v>
      </c>
      <c r="J41" s="58" t="s">
        <v>35</v>
      </c>
      <c r="K41" s="114" t="s">
        <v>30</v>
      </c>
      <c r="L41" s="114" t="s">
        <v>29</v>
      </c>
      <c r="M41" s="114" t="s">
        <v>35</v>
      </c>
      <c r="N41" s="58" t="s">
        <v>30</v>
      </c>
      <c r="O41" s="114" t="s">
        <v>29</v>
      </c>
      <c r="P41" s="114" t="s">
        <v>35</v>
      </c>
      <c r="Q41" s="114" t="s">
        <v>30</v>
      </c>
      <c r="R41" s="58" t="s">
        <v>35</v>
      </c>
      <c r="S41" s="85" t="s">
        <v>30</v>
      </c>
      <c r="T41" s="59" t="s">
        <v>35</v>
      </c>
    </row>
    <row r="42" spans="2:34" ht="32.25" customHeight="1" thickBot="1" x14ac:dyDescent="0.2">
      <c r="B42" s="290"/>
      <c r="C42" s="291"/>
      <c r="D42" s="292"/>
      <c r="E42" s="142" t="s">
        <v>1</v>
      </c>
      <c r="F42" s="60" t="s">
        <v>54</v>
      </c>
      <c r="G42" s="32" t="s">
        <v>68</v>
      </c>
      <c r="H42" s="61" t="s">
        <v>14</v>
      </c>
      <c r="I42" s="7" t="s">
        <v>55</v>
      </c>
      <c r="J42" s="32" t="s">
        <v>69</v>
      </c>
      <c r="K42" s="20" t="s">
        <v>34</v>
      </c>
      <c r="L42" s="7" t="s">
        <v>56</v>
      </c>
      <c r="M42" s="19" t="s">
        <v>70</v>
      </c>
      <c r="N42" s="143" t="s">
        <v>33</v>
      </c>
      <c r="O42" s="7" t="s">
        <v>53</v>
      </c>
      <c r="P42" s="19" t="s">
        <v>71</v>
      </c>
      <c r="Q42" s="7" t="s">
        <v>57</v>
      </c>
      <c r="R42" s="60" t="s">
        <v>58</v>
      </c>
      <c r="S42" s="61" t="s">
        <v>32</v>
      </c>
      <c r="T42" s="62" t="s">
        <v>31</v>
      </c>
    </row>
    <row r="43" spans="2:34" ht="23.25" customHeight="1" x14ac:dyDescent="0.15">
      <c r="B43" s="213" t="s">
        <v>28</v>
      </c>
      <c r="C43" s="282"/>
      <c r="D43" s="214"/>
      <c r="E43" s="63" t="s">
        <v>50</v>
      </c>
      <c r="F43" s="64" t="s">
        <v>49</v>
      </c>
      <c r="G43" s="64" t="s">
        <v>5</v>
      </c>
      <c r="H43" s="63" t="s">
        <v>50</v>
      </c>
      <c r="I43" s="36" t="s">
        <v>49</v>
      </c>
      <c r="J43" s="64" t="s">
        <v>5</v>
      </c>
      <c r="K43" s="36" t="s">
        <v>50</v>
      </c>
      <c r="L43" s="36" t="s">
        <v>49</v>
      </c>
      <c r="M43" s="36" t="s">
        <v>5</v>
      </c>
      <c r="N43" s="64" t="s">
        <v>50</v>
      </c>
      <c r="O43" s="36" t="s">
        <v>49</v>
      </c>
      <c r="P43" s="36" t="s">
        <v>5</v>
      </c>
      <c r="Q43" s="64" t="s">
        <v>50</v>
      </c>
      <c r="R43" s="64" t="s">
        <v>5</v>
      </c>
      <c r="S43" s="65" t="s">
        <v>50</v>
      </c>
      <c r="T43" s="66" t="s">
        <v>5</v>
      </c>
    </row>
    <row r="44" spans="2:34" ht="27.75" customHeight="1" thickBot="1" x14ac:dyDescent="0.2">
      <c r="B44" s="239"/>
      <c r="C44" s="240"/>
      <c r="D44" s="283"/>
      <c r="E44" s="174"/>
      <c r="F44" s="67">
        <f>IF(E44=0,0,$AC30*2)</f>
        <v>0</v>
      </c>
      <c r="G44" s="67">
        <f>ROUNDDOWN(E44/1000*F44,)</f>
        <v>0</v>
      </c>
      <c r="H44" s="175"/>
      <c r="I44" s="69">
        <f>IF(H44=0,0,$AC30*3)</f>
        <v>0</v>
      </c>
      <c r="J44" s="55">
        <f>ROUNDDOWN(H44/1000*I44,)</f>
        <v>0</v>
      </c>
      <c r="K44" s="176"/>
      <c r="L44" s="69">
        <f>IF(K44=0,0,$AC30*2)</f>
        <v>0</v>
      </c>
      <c r="M44" s="69">
        <f>ROUNDDOWN(K44/1000*L44,)</f>
        <v>0</v>
      </c>
      <c r="N44" s="177"/>
      <c r="O44" s="69">
        <f>IF(N44=0,0,$AC30)</f>
        <v>0</v>
      </c>
      <c r="P44" s="69">
        <f>ROUNDDOWN(N44/1000*O44,)</f>
        <v>0</v>
      </c>
      <c r="Q44" s="69">
        <f>SUM(H44,K44,N44)</f>
        <v>0</v>
      </c>
      <c r="R44" s="55">
        <f>SUM(J44,M44,P44)</f>
        <v>0</v>
      </c>
      <c r="S44" s="68">
        <f>SUM(Q44,E44)</f>
        <v>0</v>
      </c>
      <c r="T44" s="70">
        <f>SUM(R44,G44)</f>
        <v>0</v>
      </c>
    </row>
    <row r="45" spans="2:34" ht="10.5" customHeight="1" x14ac:dyDescent="0.15">
      <c r="B45" s="100"/>
      <c r="C45" s="100"/>
      <c r="D45" s="100"/>
      <c r="E45" s="98"/>
      <c r="F45" s="98"/>
      <c r="G45" s="98"/>
      <c r="H45" s="98"/>
      <c r="I45" s="98"/>
      <c r="J45" s="99"/>
      <c r="K45" s="98"/>
      <c r="L45" s="98"/>
      <c r="M45" s="98"/>
      <c r="N45" s="99"/>
      <c r="O45" s="98"/>
      <c r="P45" s="98"/>
      <c r="Q45" s="98"/>
      <c r="R45" s="99"/>
      <c r="S45" s="98"/>
      <c r="T45" s="98"/>
    </row>
    <row r="46" spans="2:34" ht="22.5" customHeight="1" x14ac:dyDescent="0.15">
      <c r="B46" s="154" t="s">
        <v>25</v>
      </c>
      <c r="C46" s="303" t="s">
        <v>167</v>
      </c>
      <c r="D46" s="303"/>
      <c r="E46" s="303"/>
      <c r="F46" s="303"/>
      <c r="G46" s="303"/>
      <c r="H46" s="303"/>
      <c r="I46" s="303"/>
      <c r="J46" s="303"/>
      <c r="K46" s="303"/>
      <c r="L46" s="303"/>
      <c r="M46" s="303"/>
      <c r="N46" s="303"/>
      <c r="O46" s="303"/>
      <c r="P46" s="303"/>
      <c r="Q46" s="303"/>
      <c r="R46" s="303"/>
      <c r="S46" s="303"/>
      <c r="T46" s="303"/>
      <c r="U46" s="303"/>
      <c r="V46" s="303"/>
      <c r="W46" s="303"/>
      <c r="X46" s="303"/>
    </row>
    <row r="47" spans="2:34" ht="37.5" customHeight="1" x14ac:dyDescent="0.15">
      <c r="B47" s="154" t="s">
        <v>27</v>
      </c>
      <c r="C47" s="303" t="s">
        <v>175</v>
      </c>
      <c r="D47" s="303"/>
      <c r="E47" s="303"/>
      <c r="F47" s="303"/>
      <c r="G47" s="303"/>
      <c r="H47" s="303"/>
      <c r="I47" s="303"/>
      <c r="J47" s="303"/>
      <c r="K47" s="303"/>
      <c r="L47" s="303"/>
      <c r="M47" s="303"/>
      <c r="N47" s="303"/>
      <c r="O47" s="303"/>
      <c r="P47" s="303"/>
      <c r="Q47" s="303"/>
      <c r="R47" s="303"/>
      <c r="S47" s="303"/>
      <c r="T47" s="303"/>
      <c r="U47" s="303"/>
      <c r="V47" s="303"/>
      <c r="W47" s="303"/>
      <c r="X47" s="303"/>
    </row>
    <row r="48" spans="2:34" ht="22.5" customHeight="1" x14ac:dyDescent="0.15">
      <c r="B48" s="154" t="s">
        <v>59</v>
      </c>
      <c r="C48" s="303" t="s">
        <v>144</v>
      </c>
      <c r="D48" s="303"/>
      <c r="E48" s="303"/>
      <c r="F48" s="303"/>
      <c r="G48" s="303"/>
      <c r="H48" s="303"/>
      <c r="I48" s="303"/>
      <c r="J48" s="303"/>
      <c r="K48" s="303"/>
      <c r="L48" s="303"/>
      <c r="M48" s="303"/>
      <c r="N48" s="303"/>
      <c r="O48" s="303"/>
      <c r="P48" s="303"/>
      <c r="Q48" s="303"/>
      <c r="R48" s="303"/>
      <c r="S48" s="303"/>
      <c r="T48" s="303"/>
      <c r="U48" s="303"/>
      <c r="V48" s="303"/>
      <c r="W48" s="303"/>
      <c r="X48" s="303"/>
    </row>
    <row r="49" spans="2:24" ht="22.5" customHeight="1" x14ac:dyDescent="0.15">
      <c r="B49" s="154" t="s">
        <v>75</v>
      </c>
      <c r="C49" s="303" t="s">
        <v>145</v>
      </c>
      <c r="D49" s="303"/>
      <c r="E49" s="303"/>
      <c r="F49" s="303"/>
      <c r="G49" s="303"/>
      <c r="H49" s="303"/>
      <c r="I49" s="303"/>
      <c r="J49" s="303"/>
      <c r="K49" s="303"/>
      <c r="L49" s="303"/>
      <c r="M49" s="303"/>
      <c r="N49" s="303"/>
      <c r="O49" s="303"/>
      <c r="P49" s="303"/>
      <c r="Q49" s="303"/>
      <c r="R49" s="303"/>
      <c r="S49" s="303"/>
      <c r="T49" s="303"/>
      <c r="U49" s="303"/>
      <c r="V49" s="303"/>
      <c r="W49" s="303"/>
      <c r="X49" s="303"/>
    </row>
    <row r="50" spans="2:24" ht="22.5" customHeight="1" x14ac:dyDescent="0.15">
      <c r="B50" s="154" t="s">
        <v>146</v>
      </c>
      <c r="C50" s="303" t="s">
        <v>168</v>
      </c>
      <c r="D50" s="303"/>
      <c r="E50" s="303"/>
      <c r="F50" s="303"/>
      <c r="G50" s="303"/>
      <c r="H50" s="303"/>
      <c r="I50" s="303"/>
      <c r="J50" s="303"/>
      <c r="K50" s="303"/>
      <c r="L50" s="303"/>
      <c r="M50" s="303"/>
      <c r="N50" s="303"/>
      <c r="O50" s="303"/>
      <c r="P50" s="303"/>
      <c r="Q50" s="303"/>
      <c r="R50" s="303"/>
      <c r="S50" s="303"/>
      <c r="T50" s="303"/>
      <c r="U50" s="303"/>
      <c r="V50" s="303"/>
      <c r="W50" s="303"/>
      <c r="X50" s="303"/>
    </row>
    <row r="51" spans="2:24" ht="15.75" customHeight="1" x14ac:dyDescent="0.15">
      <c r="B51" s="81"/>
      <c r="C51" s="97"/>
      <c r="D51" s="97"/>
      <c r="E51" s="97"/>
      <c r="F51" s="97"/>
      <c r="G51" s="97"/>
      <c r="H51" s="97"/>
      <c r="I51" s="97"/>
      <c r="J51" s="97"/>
      <c r="K51" s="97"/>
      <c r="L51" s="97"/>
      <c r="M51" s="97"/>
      <c r="N51" s="97"/>
      <c r="O51" s="97"/>
      <c r="P51" s="97"/>
      <c r="Q51" s="97"/>
      <c r="R51" s="97"/>
      <c r="S51" s="97"/>
      <c r="T51" s="97"/>
      <c r="U51" s="97"/>
      <c r="V51" s="97"/>
      <c r="W51" s="97"/>
      <c r="X51" s="97"/>
    </row>
    <row r="52" spans="2:24" ht="24" x14ac:dyDescent="0.15">
      <c r="B52" s="125" t="s">
        <v>169</v>
      </c>
      <c r="C52" s="116"/>
      <c r="D52" s="116"/>
      <c r="E52" s="1"/>
      <c r="F52" s="1"/>
      <c r="G52" s="1"/>
      <c r="H52" s="1"/>
      <c r="I52" s="1"/>
      <c r="J52" s="1"/>
      <c r="K52" s="1"/>
      <c r="O52" s="1"/>
      <c r="P52" s="1"/>
      <c r="Q52" s="1"/>
    </row>
    <row r="53" spans="2:24" ht="12" customHeight="1" thickBot="1" x14ac:dyDescent="0.2">
      <c r="B53" s="3"/>
      <c r="C53" s="116"/>
      <c r="D53" s="116"/>
      <c r="E53" s="1"/>
      <c r="F53" s="1"/>
      <c r="G53" s="1"/>
      <c r="H53" s="1"/>
      <c r="I53" s="1"/>
      <c r="J53" s="1"/>
      <c r="K53" s="1"/>
      <c r="O53" s="1"/>
      <c r="P53" s="1"/>
      <c r="Q53" s="1"/>
    </row>
    <row r="54" spans="2:24" ht="30.75" customHeight="1" x14ac:dyDescent="0.15">
      <c r="B54" s="247"/>
      <c r="C54" s="279"/>
      <c r="D54" s="280"/>
      <c r="E54" s="141" t="s">
        <v>30</v>
      </c>
      <c r="F54" s="71" t="s">
        <v>29</v>
      </c>
      <c r="G54" s="145" t="s">
        <v>130</v>
      </c>
    </row>
    <row r="55" spans="2:24" ht="26.25" customHeight="1" thickBot="1" x14ac:dyDescent="0.2">
      <c r="B55" s="205"/>
      <c r="C55" s="281"/>
      <c r="D55" s="206"/>
      <c r="E55" s="142" t="s">
        <v>1</v>
      </c>
      <c r="F55" s="143" t="s">
        <v>2</v>
      </c>
      <c r="G55" s="72" t="s">
        <v>68</v>
      </c>
    </row>
    <row r="56" spans="2:24" ht="21.75" customHeight="1" x14ac:dyDescent="0.15">
      <c r="B56" s="213" t="s">
        <v>28</v>
      </c>
      <c r="C56" s="282"/>
      <c r="D56" s="214"/>
      <c r="E56" s="63" t="s">
        <v>50</v>
      </c>
      <c r="F56" s="64" t="s">
        <v>49</v>
      </c>
      <c r="G56" s="66" t="s">
        <v>5</v>
      </c>
    </row>
    <row r="57" spans="2:24" ht="27.75" customHeight="1" thickBot="1" x14ac:dyDescent="0.2">
      <c r="B57" s="239"/>
      <c r="C57" s="240"/>
      <c r="D57" s="283"/>
      <c r="E57" s="175"/>
      <c r="F57" s="67">
        <v>3060</v>
      </c>
      <c r="G57" s="70">
        <f>ROUNDDOWN(E57/1000*F57,)</f>
        <v>0</v>
      </c>
    </row>
    <row r="58" spans="2:24" ht="18.75" customHeight="1" x14ac:dyDescent="0.15">
      <c r="B58" s="81"/>
      <c r="C58" s="82"/>
      <c r="D58" s="82"/>
      <c r="O58" s="96"/>
      <c r="P58" s="96"/>
    </row>
    <row r="59" spans="2:24" ht="24" x14ac:dyDescent="0.15">
      <c r="B59" s="125" t="s">
        <v>174</v>
      </c>
      <c r="D59" s="1"/>
      <c r="J59" s="125" t="s">
        <v>142</v>
      </c>
      <c r="Q59" s="125" t="s">
        <v>143</v>
      </c>
    </row>
    <row r="60" spans="2:24" ht="10.5" customHeight="1" thickBot="1" x14ac:dyDescent="0.2">
      <c r="B60" s="3"/>
      <c r="D60" s="1"/>
    </row>
    <row r="61" spans="2:24" ht="21.75" customHeight="1" x14ac:dyDescent="0.15">
      <c r="B61" s="95"/>
      <c r="C61" s="94"/>
      <c r="D61" s="94"/>
      <c r="E61" s="93"/>
      <c r="F61" s="66" t="s">
        <v>5</v>
      </c>
      <c r="J61" s="131"/>
      <c r="K61" s="132"/>
      <c r="L61" s="132"/>
      <c r="M61" s="149" t="s">
        <v>5</v>
      </c>
      <c r="Q61" s="131"/>
      <c r="R61" s="132"/>
      <c r="S61" s="132"/>
      <c r="T61" s="149" t="s">
        <v>5</v>
      </c>
    </row>
    <row r="62" spans="2:24" ht="28.5" customHeight="1" x14ac:dyDescent="0.15">
      <c r="B62" s="276" t="s">
        <v>171</v>
      </c>
      <c r="C62" s="277"/>
      <c r="D62" s="277"/>
      <c r="E62" s="278"/>
      <c r="F62" s="73">
        <f>AA30</f>
        <v>0</v>
      </c>
      <c r="J62" s="337">
        <v>0</v>
      </c>
      <c r="K62" s="338"/>
      <c r="L62" s="338"/>
      <c r="M62" s="339"/>
      <c r="Q62" s="261">
        <f>F65-J62</f>
        <v>0</v>
      </c>
      <c r="R62" s="262"/>
      <c r="S62" s="262"/>
      <c r="T62" s="263"/>
    </row>
    <row r="63" spans="2:24" ht="28.5" customHeight="1" x14ac:dyDescent="0.15">
      <c r="B63" s="267" t="s">
        <v>67</v>
      </c>
      <c r="C63" s="268"/>
      <c r="D63" s="268"/>
      <c r="E63" s="269"/>
      <c r="F63" s="74">
        <f>T44</f>
        <v>0</v>
      </c>
      <c r="J63" s="337"/>
      <c r="K63" s="338"/>
      <c r="L63" s="338"/>
      <c r="M63" s="339"/>
      <c r="Q63" s="261"/>
      <c r="R63" s="262"/>
      <c r="S63" s="262"/>
      <c r="T63" s="263"/>
    </row>
    <row r="64" spans="2:24" ht="28.5" customHeight="1" thickBot="1" x14ac:dyDescent="0.2">
      <c r="B64" s="270" t="s">
        <v>172</v>
      </c>
      <c r="C64" s="271"/>
      <c r="D64" s="271"/>
      <c r="E64" s="272"/>
      <c r="F64" s="75">
        <f>G57</f>
        <v>0</v>
      </c>
      <c r="J64" s="340"/>
      <c r="K64" s="341"/>
      <c r="L64" s="341"/>
      <c r="M64" s="342"/>
      <c r="Q64" s="264"/>
      <c r="R64" s="265"/>
      <c r="S64" s="265"/>
      <c r="T64" s="266"/>
    </row>
    <row r="65" spans="2:13" ht="28.5" customHeight="1" thickBot="1" x14ac:dyDescent="0.2">
      <c r="B65" s="273" t="s">
        <v>19</v>
      </c>
      <c r="C65" s="274"/>
      <c r="D65" s="274"/>
      <c r="E65" s="275"/>
      <c r="F65" s="76">
        <f>SUM(F62:F64)</f>
        <v>0</v>
      </c>
      <c r="G65" s="77"/>
      <c r="J65" s="155" t="s">
        <v>178</v>
      </c>
      <c r="K65" s="132"/>
      <c r="L65" s="132"/>
      <c r="M65" s="132"/>
    </row>
  </sheetData>
  <sheetProtection sheet="1" objects="1" scenarios="1"/>
  <mergeCells count="58">
    <mergeCell ref="C47:X47"/>
    <mergeCell ref="C48:X48"/>
    <mergeCell ref="C49:X49"/>
    <mergeCell ref="B11:D11"/>
    <mergeCell ref="B14:D14"/>
    <mergeCell ref="B13:D13"/>
    <mergeCell ref="C34:X34"/>
    <mergeCell ref="C35:X35"/>
    <mergeCell ref="H39:R39"/>
    <mergeCell ref="S39:T40"/>
    <mergeCell ref="H40:J40"/>
    <mergeCell ref="K40:M40"/>
    <mergeCell ref="Q40:R40"/>
    <mergeCell ref="B43:D44"/>
    <mergeCell ref="Z7:AC7"/>
    <mergeCell ref="B8:C9"/>
    <mergeCell ref="D8:D9"/>
    <mergeCell ref="B12:D12"/>
    <mergeCell ref="T7:V7"/>
    <mergeCell ref="W7:Y7"/>
    <mergeCell ref="C7:D7"/>
    <mergeCell ref="E7:G7"/>
    <mergeCell ref="H7:J7"/>
    <mergeCell ref="K7:M7"/>
    <mergeCell ref="N7:P7"/>
    <mergeCell ref="Q7:S7"/>
    <mergeCell ref="B65:E65"/>
    <mergeCell ref="B16:D16"/>
    <mergeCell ref="B18:D18"/>
    <mergeCell ref="B54:D55"/>
    <mergeCell ref="B56:D57"/>
    <mergeCell ref="B62:E62"/>
    <mergeCell ref="E39:G39"/>
    <mergeCell ref="E40:G40"/>
    <mergeCell ref="B28:D28"/>
    <mergeCell ref="B29:D29"/>
    <mergeCell ref="B24:D24"/>
    <mergeCell ref="B17:D17"/>
    <mergeCell ref="B25:D25"/>
    <mergeCell ref="B26:D26"/>
    <mergeCell ref="B27:D27"/>
    <mergeCell ref="C46:X46"/>
    <mergeCell ref="C50:X50"/>
    <mergeCell ref="B63:E63"/>
    <mergeCell ref="B15:D15"/>
    <mergeCell ref="B30:D30"/>
    <mergeCell ref="J62:M64"/>
    <mergeCell ref="Q62:T64"/>
    <mergeCell ref="B19:D19"/>
    <mergeCell ref="B20:D20"/>
    <mergeCell ref="B21:D21"/>
    <mergeCell ref="N40:P40"/>
    <mergeCell ref="B22:D22"/>
    <mergeCell ref="B23:D23"/>
    <mergeCell ref="B39:D42"/>
    <mergeCell ref="C32:X32"/>
    <mergeCell ref="C33:X33"/>
    <mergeCell ref="B64:E64"/>
  </mergeCells>
  <phoneticPr fontId="1"/>
  <pageMargins left="0.48" right="0.15748031496062992" top="0.22" bottom="0.15748031496062992" header="0.16" footer="0.19685039370078741"/>
  <pageSetup paperSize="8"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別紙４鏡</vt:lpstr>
      <vt:lpstr>別紙４-1</vt:lpstr>
      <vt:lpstr>別紙４-2</vt:lpstr>
      <vt:lpstr>別紙５鏡</vt:lpstr>
      <vt:lpstr>別紙５-1</vt:lpstr>
      <vt:lpstr>別紙５-2</vt:lpstr>
      <vt:lpstr>'別紙４-1'!Print_Area</vt:lpstr>
      <vt:lpstr>'別紙４-2'!Print_Area</vt:lpstr>
      <vt:lpstr>'別紙５-1'!Print_Area</vt:lpstr>
      <vt:lpstr>'別紙５-2'!Print_Area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聖也</dc:creator>
  <cp:lastModifiedBy>shien38</cp:lastModifiedBy>
  <cp:lastPrinted>2021-11-01T04:36:44Z</cp:lastPrinted>
  <dcterms:created xsi:type="dcterms:W3CDTF">2014-07-30T01:11:50Z</dcterms:created>
  <dcterms:modified xsi:type="dcterms:W3CDTF">2021-11-01T06:05:59Z</dcterms:modified>
</cp:coreProperties>
</file>